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1355" windowHeight="7680" tabRatio="770" activeTab="0"/>
  </bookViews>
  <sheets>
    <sheet name="SplashScreen" sheetId="1" r:id="rId1"/>
    <sheet name="Instructions" sheetId="2" r:id="rId2"/>
    <sheet name="Main Menu" sheetId="3" r:id="rId3"/>
    <sheet name="Help" sheetId="4" r:id="rId4"/>
    <sheet name="Input Tab" sheetId="5" r:id="rId5"/>
    <sheet name="Pension Plotter" sheetId="6" r:id="rId6"/>
    <sheet name="Pension Forcast Calcs" sheetId="7" state="hidden" r:id="rId7"/>
    <sheet name="Guidance" sheetId="8" r:id="rId8"/>
    <sheet name="Maintenance" sheetId="9" r:id="rId9"/>
  </sheets>
  <definedNames>
    <definedName name="_xlnm.Print_Area" localSheetId="3">'Help'!$A$1:$O$38</definedName>
    <definedName name="_xlnm.Print_Area" localSheetId="4">'Input Tab'!$A$1:$H$33</definedName>
    <definedName name="_xlnm.Print_Area" localSheetId="1">'Instructions'!$B$1:$G$29</definedName>
    <definedName name="_xlnm.Print_Area" localSheetId="2">'Main Menu'!$A$1:$N$32</definedName>
    <definedName name="_xlnm.Print_Area" localSheetId="8">'Maintenance'!$A$1:$E$10</definedName>
    <definedName name="_xlnm.Print_Area" localSheetId="6">'Pension Forcast Calcs'!$C$1:$L$6</definedName>
    <definedName name="_xlnm.Print_Area" localSheetId="5">'Pension Plotter'!$A$1:$K$46</definedName>
    <definedName name="_xlnm.Print_Area" localSheetId="0">'SplashScreen'!$A$1:$F$38</definedName>
  </definedNames>
  <calcPr fullCalcOnLoad="1"/>
</workbook>
</file>

<file path=xl/comments6.xml><?xml version="1.0" encoding="utf-8"?>
<comments xmlns="http://schemas.openxmlformats.org/spreadsheetml/2006/main">
  <authors>
    <author> AA</author>
  </authors>
  <commentList>
    <comment ref="G16" authorId="0">
      <text>
        <r>
          <rPr>
            <sz val="8"/>
            <rFont val="Tahoma"/>
            <family val="2"/>
          </rPr>
          <t xml:space="preserve">A:
Slide to enter the amount you expect to spend from savings (or cash) per month to supplement your life style until the OAP  kicks in.
</t>
        </r>
      </text>
    </comment>
    <comment ref="G17" authorId="0">
      <text>
        <r>
          <rPr>
            <sz val="8"/>
            <rFont val="Tahoma"/>
            <family val="2"/>
          </rPr>
          <t>B:
Slide to enter the  amount you want to keep in reserve from any savings as a nest-egg.</t>
        </r>
      </text>
    </comment>
    <comment ref="G18" authorId="0">
      <text>
        <r>
          <rPr>
            <sz val="8"/>
            <rFont val="Tahoma"/>
            <family val="2"/>
          </rPr>
          <t>C:</t>
        </r>
        <r>
          <rPr>
            <b/>
            <sz val="8"/>
            <rFont val="Tahoma"/>
            <family val="0"/>
          </rPr>
          <t xml:space="preserve">
Slide to enter the date you plan to retire. 
</t>
        </r>
        <r>
          <rPr>
            <sz val="8"/>
            <rFont val="Tahoma"/>
            <family val="2"/>
          </rPr>
          <t xml:space="preserve">
Note: you can use the small arrow-heads to increment the date a day-at-a-time.</t>
        </r>
      </text>
    </comment>
    <comment ref="G19" authorId="0">
      <text>
        <r>
          <rPr>
            <sz val="8"/>
            <rFont val="Tahoma"/>
            <family val="2"/>
          </rPr>
          <t>D:
The diference between the Bank Rate of</t>
        </r>
        <r>
          <rPr>
            <b/>
            <sz val="8"/>
            <rFont val="Tahoma"/>
            <family val="2"/>
          </rPr>
          <t xml:space="preserve"> Interest</t>
        </r>
        <r>
          <rPr>
            <sz val="8"/>
            <rFont val="Tahoma"/>
            <family val="2"/>
          </rPr>
          <t xml:space="preserve"> and </t>
        </r>
        <r>
          <rPr>
            <b/>
            <sz val="8"/>
            <rFont val="Tahoma"/>
            <family val="2"/>
          </rPr>
          <t xml:space="preserve">Inflation. </t>
        </r>
        <r>
          <rPr>
            <sz val="8"/>
            <rFont val="Tahoma"/>
            <family val="2"/>
          </rPr>
          <t xml:space="preserve"> It is assumed that the  inflation rate will be larger.
Example: Interest rate 3% Inflation rate 4.5% then the figure in this box should be  1.5%
This is plotted for the </t>
        </r>
        <r>
          <rPr>
            <b/>
            <sz val="8"/>
            <rFont val="Tahoma"/>
            <family val="2"/>
          </rPr>
          <t>final Salary</t>
        </r>
        <r>
          <rPr>
            <sz val="8"/>
            <rFont val="Tahoma"/>
            <family val="2"/>
          </rPr>
          <t xml:space="preserve">  level only and INDICATES the </t>
        </r>
        <r>
          <rPr>
            <b/>
            <i/>
            <sz val="8"/>
            <rFont val="Tahoma"/>
            <family val="2"/>
          </rPr>
          <t>fall in the VALUE</t>
        </r>
        <r>
          <rPr>
            <sz val="8"/>
            <rFont val="Tahoma"/>
            <family val="2"/>
          </rPr>
          <t xml:space="preserve"> of final Salary.  (see bottom right hand dotted graph)</t>
        </r>
      </text>
    </comment>
    <comment ref="G20" authorId="0">
      <text>
        <r>
          <rPr>
            <sz val="8"/>
            <rFont val="Tahoma"/>
            <family val="2"/>
          </rPr>
          <t xml:space="preserve">E:
The total amount of </t>
        </r>
        <r>
          <rPr>
            <b/>
            <sz val="8"/>
            <rFont val="Tahoma"/>
            <family val="2"/>
          </rPr>
          <t>cash,</t>
        </r>
        <r>
          <rPr>
            <sz val="8"/>
            <rFont val="Tahoma"/>
            <family val="2"/>
          </rPr>
          <t xml:space="preserve"> or savings, or shares you can lay your hands on and are willing to release in monthly increments (see slider A) to improve your lifestyle .
</t>
        </r>
      </text>
    </comment>
    <comment ref="G21" authorId="0">
      <text>
        <r>
          <rPr>
            <b/>
            <sz val="8"/>
            <rFont val="Tahoma"/>
            <family val="0"/>
          </rPr>
          <t>F:
your current salary in £ per year.</t>
        </r>
        <r>
          <rPr>
            <sz val="8"/>
            <rFont val="Tahoma"/>
            <family val="0"/>
          </rPr>
          <t xml:space="preserve">
</t>
        </r>
      </text>
    </comment>
    <comment ref="G22" authorId="0">
      <text>
        <r>
          <rPr>
            <b/>
            <sz val="8"/>
            <rFont val="Tahoma"/>
            <family val="0"/>
          </rPr>
          <t xml:space="preserve">G
Your total Company Pension #1 as a number of £/year.
</t>
        </r>
        <r>
          <rPr>
            <sz val="8"/>
            <rFont val="Tahoma"/>
            <family val="2"/>
          </rPr>
          <t>(A second pension can be added later, see row J)</t>
        </r>
      </text>
    </comment>
    <comment ref="G23" authorId="0">
      <text>
        <r>
          <rPr>
            <sz val="8"/>
            <rFont val="Tahoma"/>
            <family val="2"/>
          </rPr>
          <t xml:space="preserve">H:
The date you plan to retire.
This is the date you </t>
        </r>
        <r>
          <rPr>
            <b/>
            <sz val="8"/>
            <rFont val="Tahoma"/>
            <family val="2"/>
          </rPr>
          <t>salary will stop</t>
        </r>
        <r>
          <rPr>
            <sz val="8"/>
            <rFont val="Tahoma"/>
            <family val="2"/>
          </rPr>
          <t>.</t>
        </r>
      </text>
    </comment>
    <comment ref="G24" authorId="0">
      <text>
        <r>
          <rPr>
            <sz val="8"/>
            <rFont val="Tahoma"/>
            <family val="2"/>
          </rPr>
          <t>J:
Your Pension #2 as a number of £/year.</t>
        </r>
        <r>
          <rPr>
            <b/>
            <sz val="8"/>
            <rFont val="Tahoma"/>
            <family val="0"/>
          </rPr>
          <t xml:space="preserve">
</t>
        </r>
        <r>
          <rPr>
            <sz val="8"/>
            <rFont val="Tahoma"/>
            <family val="0"/>
          </rPr>
          <t xml:space="preserve">
</t>
        </r>
      </text>
    </comment>
    <comment ref="G25" authorId="0">
      <text>
        <r>
          <rPr>
            <sz val="8"/>
            <rFont val="Tahoma"/>
            <family val="2"/>
          </rPr>
          <t xml:space="preserve">K: 
</t>
        </r>
        <r>
          <rPr>
            <b/>
            <sz val="8"/>
            <rFont val="Tahoma"/>
            <family val="0"/>
          </rPr>
          <t xml:space="preserve">The date your second pension starts.
</t>
        </r>
        <r>
          <rPr>
            <sz val="8"/>
            <rFont val="Tahoma"/>
            <family val="2"/>
          </rPr>
          <t>Please use the small arrow-heads to increment the date a day at a time.</t>
        </r>
      </text>
    </comment>
  </commentList>
</comments>
</file>

<file path=xl/sharedStrings.xml><?xml version="1.0" encoding="utf-8"?>
<sst xmlns="http://schemas.openxmlformats.org/spreadsheetml/2006/main" count="128" uniqueCount="89">
  <si>
    <t xml:space="preserve"> </t>
  </si>
  <si>
    <t>Description</t>
  </si>
  <si>
    <t>Total current Savings</t>
  </si>
  <si>
    <t>Minimum amount you want in the bank (Min Savings level)</t>
  </si>
  <si>
    <t>Estimated Spend per month from Savings when retired</t>
  </si>
  <si>
    <t>Your Date of Birth</t>
  </si>
  <si>
    <t xml:space="preserve">Data </t>
  </si>
  <si>
    <t>Date now</t>
  </si>
  <si>
    <t>Splash Screen</t>
  </si>
  <si>
    <t>Pension Forecaster</t>
  </si>
  <si>
    <t>NB: This is no substitute for a professional option, the estimates in this Pension Forecaster are "Rough &amp; Ready"</t>
  </si>
  <si>
    <t>Average Salary over the last three years of work</t>
  </si>
  <si>
    <t>NO USER INPUT ON THIS PAGE</t>
  </si>
  <si>
    <t>Date planned to stop work (retire)</t>
  </si>
  <si>
    <t>Date when 65</t>
  </si>
  <si>
    <t>Period</t>
  </si>
  <si>
    <t>Date</t>
  </si>
  <si>
    <t>Max Value</t>
  </si>
  <si>
    <t>Cum Total 
Savings-spend</t>
  </si>
  <si>
    <t>Salary</t>
  </si>
  <si>
    <t>Salary/ month</t>
  </si>
  <si>
    <t>Comments</t>
  </si>
  <si>
    <t>Spend/Month from savings</t>
  </si>
  <si>
    <t>Min. savings level (nestegg)</t>
  </si>
  <si>
    <t>Todays Date</t>
  </si>
  <si>
    <t>Pension Plotter Thingy</t>
  </si>
  <si>
    <t xml:space="preserve">            Pension Plotter Thingy</t>
  </si>
  <si>
    <t>OAP</t>
  </si>
  <si>
    <t>interim savings spend 2</t>
  </si>
  <si>
    <t>interim savings spend 1</t>
  </si>
  <si>
    <t>interim decremented savings spend 3</t>
  </si>
  <si>
    <t>Savings Spend</t>
  </si>
  <si>
    <t>A</t>
  </si>
  <si>
    <t>B</t>
  </si>
  <si>
    <t>C</t>
  </si>
  <si>
    <t>D</t>
  </si>
  <si>
    <t>E</t>
  </si>
  <si>
    <t>F</t>
  </si>
  <si>
    <t>G</t>
  </si>
  <si>
    <t>Date Start to take Company Pension</t>
  </si>
  <si>
    <t>H</t>
  </si>
  <si>
    <t xml:space="preserve">© A.Ainger 2011  </t>
  </si>
  <si>
    <t>Company Pension</t>
  </si>
  <si>
    <t>Company Pension (1) value/year</t>
  </si>
  <si>
    <t>Pension (2) value/year</t>
  </si>
  <si>
    <t>Pension (2)</t>
  </si>
  <si>
    <t>J</t>
  </si>
  <si>
    <t>K</t>
  </si>
  <si>
    <t>Date Start Pension (2)</t>
  </si>
  <si>
    <t>Company Pension/yr</t>
  </si>
  <si>
    <t>Pension (2) /yr</t>
  </si>
  <si>
    <t>© AAinger 2011</t>
  </si>
  <si>
    <t>© A Ainger 2011</t>
  </si>
  <si>
    <t xml:space="preserve">© A.Ainger 2011                                                                                                                   </t>
  </si>
  <si>
    <t>www.ExcelinBusiness.co.uk</t>
  </si>
  <si>
    <t>Plots</t>
  </si>
  <si>
    <t>Introduction</t>
  </si>
  <si>
    <t xml:space="preserve">OAP State Pension </t>
  </si>
  <si>
    <t>Difference between Inflation &amp;  Bank rate of Interest</t>
  </si>
  <si>
    <t>Loss in Value of Salary</t>
  </si>
  <si>
    <t xml:space="preserve">Savings </t>
  </si>
  <si>
    <r>
      <t xml:space="preserve">For updates contact
Andrew W.S. Ainger
</t>
    </r>
    <r>
      <rPr>
        <sz val="9"/>
        <rFont val="Arial"/>
        <family val="2"/>
      </rPr>
      <t>(01582 469 973)</t>
    </r>
    <r>
      <rPr>
        <b/>
        <sz val="18"/>
        <rFont val="Arial"/>
        <family val="2"/>
      </rPr>
      <t xml:space="preserve">
</t>
    </r>
    <r>
      <rPr>
        <sz val="12"/>
        <rFont val="Arial"/>
        <family val="2"/>
      </rPr>
      <t xml:space="preserve">
or visit:</t>
    </r>
    <r>
      <rPr>
        <b/>
        <sz val="18"/>
        <rFont val="Arial"/>
        <family val="2"/>
      </rPr>
      <t xml:space="preserve">
</t>
    </r>
  </si>
  <si>
    <r>
      <t xml:space="preserve">Enter data in </t>
    </r>
    <r>
      <rPr>
        <b/>
        <i/>
        <sz val="10"/>
        <color indexed="10"/>
        <rFont val="Arial"/>
        <family val="2"/>
      </rPr>
      <t>White</t>
    </r>
    <r>
      <rPr>
        <i/>
        <sz val="10"/>
        <color indexed="10"/>
        <rFont val="Arial"/>
        <family val="2"/>
      </rPr>
      <t xml:space="preserve"> cells only.</t>
    </r>
  </si>
  <si>
    <t>Use the Sliders to vary the data above.</t>
  </si>
  <si>
    <t>Enter your DoB &amp; OAP in the Input Tab</t>
  </si>
  <si>
    <t>Overall Income</t>
  </si>
  <si>
    <t xml:space="preserve">                                       Sugest adjust in sequence:- FCD EAB GHJ K</t>
  </si>
  <si>
    <r>
      <t xml:space="preserve">        
The first Version was released into the wild on the 10 July 2011 (v1).
However since then there have been a few changes. For example the Date the Company Pension can be taken is now a Variable and a second Pension can now be added. Also, the effective Value of money is plotted from the final salary level, in addition, the print page area's have been set etc.
</t>
    </r>
    <r>
      <rPr>
        <b/>
        <sz val="10"/>
        <rFont val="Arial"/>
        <family val="2"/>
      </rPr>
      <t xml:space="preserve">
There will obviously be additional aspects as time progresses, but please remember this tool is not meant to be a Decision Maker, but more of a Suggestion Maker! </t>
    </r>
    <r>
      <rPr>
        <sz val="10"/>
        <rFont val="Arial"/>
        <family val="0"/>
      </rPr>
      <t xml:space="preserve"> 
The aim is for all of us who are interested enough, to 'play' with the sliders and gain an appreciation of the solution space. Through this mechanism it is hoped that we will all learn a bit.  
After all, what is life but a struggle for the reversal of entropy! 
And on that cheery note, 'play', whilst we have the time . . . . . .  . 
AA
</t>
    </r>
  </si>
  <si>
    <t>© A. Ainger 2011</t>
  </si>
  <si>
    <r>
      <t xml:space="preserve">      Variables
</t>
    </r>
    <r>
      <rPr>
        <sz val="10"/>
        <color indexed="10"/>
        <rFont val="Arial"/>
        <family val="2"/>
      </rPr>
      <t>Th</t>
    </r>
    <r>
      <rPr>
        <sz val="8"/>
        <color indexed="10"/>
        <rFont val="Arial"/>
        <family val="2"/>
      </rPr>
      <t xml:space="preserve">e Sliders change the data.                       . </t>
    </r>
  </si>
  <si>
    <t>Diff in %: Bank Rate &amp; Inflation</t>
  </si>
  <si>
    <t>Range</t>
  </si>
  <si>
    <t>Auto input.</t>
  </si>
  <si>
    <t>See Pension Plotter tab</t>
  </si>
  <si>
    <t>Manual Entry</t>
  </si>
  <si>
    <t>See Gov.uk web site</t>
  </si>
  <si>
    <t>£100k</t>
  </si>
  <si>
    <t>£500k</t>
  </si>
  <si>
    <t>£50k</t>
  </si>
  <si>
    <r>
      <t>Input Sheet</t>
    </r>
  </si>
  <si>
    <r>
      <t>Manual Entry</t>
    </r>
    <r>
      <rPr>
        <sz val="9"/>
        <rFont val="Arial"/>
        <family val="2"/>
      </rPr>
      <t xml:space="preserve"> (see date Range accepted)</t>
    </r>
  </si>
  <si>
    <t>Yellow headings are Plotted            --------&gt;</t>
  </si>
  <si>
    <t xml:space="preserve">Salary/yr </t>
  </si>
  <si>
    <t>Version :150711(1)</t>
  </si>
  <si>
    <t>Plan and Plot Your Pension with ease</t>
  </si>
  <si>
    <t>Savings</t>
  </si>
  <si>
    <t>Pension Plotter Thingy - HELP Tab</t>
  </si>
  <si>
    <t>For further Help (conceptual guidance) click on this screen</t>
  </si>
  <si>
    <r>
      <t xml:space="preserve">Basically, just try changing the sliders and see what happens to the plots.
</t>
    </r>
    <r>
      <rPr>
        <sz val="14"/>
        <color indexed="18"/>
        <rFont val="Arial"/>
        <family val="2"/>
      </rPr>
      <t xml:space="preserve">To start with just zero everything except the </t>
    </r>
    <r>
      <rPr>
        <b/>
        <sz val="14"/>
        <color indexed="18"/>
        <rFont val="Arial"/>
        <family val="2"/>
      </rPr>
      <t>Retirement date</t>
    </r>
    <r>
      <rPr>
        <sz val="14"/>
        <color indexed="18"/>
        <rFont val="Arial"/>
        <family val="2"/>
      </rPr>
      <t xml:space="preserve"> (</t>
    </r>
    <r>
      <rPr>
        <b/>
        <sz val="14"/>
        <color indexed="18"/>
        <rFont val="Arial"/>
        <family val="2"/>
      </rPr>
      <t>F</t>
    </r>
    <r>
      <rPr>
        <sz val="14"/>
        <color indexed="18"/>
        <rFont val="Arial"/>
        <family val="2"/>
      </rPr>
      <t xml:space="preserve">) and . . .
</t>
    </r>
    <r>
      <rPr>
        <i/>
        <sz val="14"/>
        <color indexed="18"/>
        <rFont val="Arial"/>
        <family val="2"/>
      </rPr>
      <t>view the results.</t>
    </r>
    <r>
      <rPr>
        <sz val="14"/>
        <color indexed="18"/>
        <rFont val="Arial"/>
        <family val="2"/>
      </rPr>
      <t xml:space="preserve">
Then change the </t>
    </r>
    <r>
      <rPr>
        <b/>
        <sz val="14"/>
        <color indexed="18"/>
        <rFont val="Arial"/>
        <family val="2"/>
      </rPr>
      <t>Salary</t>
    </r>
    <r>
      <rPr>
        <sz val="14"/>
        <color indexed="18"/>
        <rFont val="Arial"/>
        <family val="2"/>
      </rPr>
      <t xml:space="preserve"> (</t>
    </r>
    <r>
      <rPr>
        <b/>
        <sz val="14"/>
        <color indexed="18"/>
        <rFont val="Arial"/>
        <family val="2"/>
      </rPr>
      <t>C</t>
    </r>
    <r>
      <rPr>
        <sz val="14"/>
        <color indexed="18"/>
        <rFont val="Arial"/>
        <family val="2"/>
      </rPr>
      <t xml:space="preserve">) and . . .
</t>
    </r>
    <r>
      <rPr>
        <i/>
        <sz val="14"/>
        <color indexed="18"/>
        <rFont val="Arial"/>
        <family val="2"/>
      </rPr>
      <t>view the results etc</t>
    </r>
    <r>
      <rPr>
        <sz val="14"/>
        <color indexed="18"/>
        <rFont val="Arial"/>
        <family val="2"/>
      </rPr>
      <t>.</t>
    </r>
    <r>
      <rPr>
        <b/>
        <sz val="14"/>
        <color indexed="18"/>
        <rFont val="Arial"/>
        <family val="2"/>
      </rPr>
      <t xml:space="preserve">
 </t>
    </r>
    <r>
      <rPr>
        <i/>
        <sz val="14"/>
        <color indexed="18"/>
        <rFont val="Arial"/>
        <family val="2"/>
      </rPr>
      <t xml:space="preserve"> It is suggested that the slider controls are adjusted in the sequence:- 
</t>
    </r>
    <r>
      <rPr>
        <b/>
        <i/>
        <sz val="14"/>
        <color indexed="18"/>
        <rFont val="Arial"/>
        <family val="2"/>
      </rPr>
      <t xml:space="preserve">FCD  EAB  GHJ K </t>
    </r>
    <r>
      <rPr>
        <i/>
        <sz val="11"/>
        <color indexed="18"/>
        <rFont val="Arial"/>
        <family val="2"/>
      </rPr>
      <t>(but it doesn't matter really)</t>
    </r>
    <r>
      <rPr>
        <sz val="12"/>
        <color indexed="18"/>
        <rFont val="Arial"/>
        <family val="2"/>
      </rPr>
      <t xml:space="preserve">
</t>
    </r>
    <r>
      <rPr>
        <b/>
        <i/>
        <sz val="14"/>
        <color indexed="18"/>
        <rFont val="Arial"/>
        <family val="2"/>
      </rPr>
      <t xml:space="preserve">
</t>
    </r>
    <r>
      <rPr>
        <i/>
        <sz val="12"/>
        <color indexed="18"/>
        <rFont val="Arial"/>
        <family val="2"/>
      </rPr>
      <t xml:space="preserve">On the </t>
    </r>
    <r>
      <rPr>
        <b/>
        <sz val="12"/>
        <color indexed="18"/>
        <rFont val="Arial"/>
        <family val="2"/>
      </rPr>
      <t>Pensions Plotter</t>
    </r>
    <r>
      <rPr>
        <i/>
        <sz val="12"/>
        <color indexed="18"/>
        <rFont val="Arial"/>
        <family val="2"/>
      </rPr>
      <t xml:space="preserve"> tab, in the cells next to the left-hand-side of the Slider controls (where is says A-K,) just hover over the </t>
    </r>
    <r>
      <rPr>
        <b/>
        <i/>
        <sz val="12"/>
        <color indexed="18"/>
        <rFont val="Arial"/>
        <family val="2"/>
      </rPr>
      <t>letter</t>
    </r>
    <r>
      <rPr>
        <i/>
        <sz val="12"/>
        <color indexed="18"/>
        <rFont val="Arial"/>
        <family val="2"/>
      </rPr>
      <t xml:space="preserve"> of the slider you want to change and you will see a pop-up explanation of each of the Slider values.</t>
    </r>
    <r>
      <rPr>
        <sz val="16"/>
        <rFont val="Arial"/>
        <family val="2"/>
      </rPr>
      <t xml:space="preserve">
</t>
    </r>
    <r>
      <rPr>
        <sz val="10"/>
        <rFont val="Arial"/>
        <family val="2"/>
      </rPr>
      <t xml:space="preserve">
When you see what happens to the plots you will be  in a better position to make decisions!
(Give me a call if you want a demo!)</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</si>
</sst>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yyyy"/>
    <numFmt numFmtId="166" formatCode="mmm\-yyyy"/>
    <numFmt numFmtId="167" formatCode="0.0%"/>
    <numFmt numFmtId="168" formatCode="#,##0.00_ ;\-#,##0.00\ "/>
    <numFmt numFmtId="169" formatCode="d/m/yy;@"/>
    <numFmt numFmtId="170" formatCode="dd/mm/yyyy;@"/>
  </numFmts>
  <fonts count="67">
    <font>
      <sz val="10"/>
      <name val="Arial"/>
      <family val="0"/>
    </font>
    <font>
      <sz val="8"/>
      <name val="Arial"/>
      <family val="0"/>
    </font>
    <font>
      <sz val="10"/>
      <color indexed="9"/>
      <name val="Arial"/>
      <family val="0"/>
    </font>
    <font>
      <b/>
      <sz val="10"/>
      <color indexed="9"/>
      <name val="Arial"/>
      <family val="0"/>
    </font>
    <font>
      <sz val="16"/>
      <name val="Arial"/>
      <family val="0"/>
    </font>
    <font>
      <b/>
      <i/>
      <sz val="16"/>
      <color indexed="44"/>
      <name val="Arial"/>
      <family val="0"/>
    </font>
    <font>
      <b/>
      <i/>
      <sz val="16"/>
      <color indexed="9"/>
      <name val="Arial"/>
      <family val="0"/>
    </font>
    <font>
      <i/>
      <sz val="10"/>
      <name val="Arial"/>
      <family val="2"/>
    </font>
    <font>
      <b/>
      <i/>
      <sz val="20"/>
      <color indexed="18"/>
      <name val="Arial"/>
      <family val="2"/>
    </font>
    <font>
      <i/>
      <sz val="10"/>
      <color indexed="63"/>
      <name val="Arial"/>
      <family val="2"/>
    </font>
    <font>
      <b/>
      <i/>
      <sz val="22"/>
      <color indexed="44"/>
      <name val="Arial"/>
      <family val="0"/>
    </font>
    <font>
      <i/>
      <sz val="8"/>
      <color indexed="9"/>
      <name val="Arial"/>
      <family val="2"/>
    </font>
    <font>
      <b/>
      <i/>
      <sz val="16"/>
      <color indexed="12"/>
      <name val="Arial"/>
      <family val="0"/>
    </font>
    <font>
      <b/>
      <i/>
      <sz val="14"/>
      <color indexed="8"/>
      <name val="Arial"/>
      <family val="0"/>
    </font>
    <font>
      <b/>
      <sz val="14"/>
      <color indexed="18"/>
      <name val="Arial"/>
      <family val="2"/>
    </font>
    <font>
      <b/>
      <sz val="14"/>
      <color indexed="8"/>
      <name val="Arial"/>
      <family val="2"/>
    </font>
    <font>
      <sz val="14"/>
      <color indexed="12"/>
      <name val="Arial"/>
      <family val="0"/>
    </font>
    <font>
      <b/>
      <sz val="12"/>
      <color indexed="8"/>
      <name val="Arial"/>
      <family val="2"/>
    </font>
    <font>
      <b/>
      <sz val="10"/>
      <name val="Arial"/>
      <family val="2"/>
    </font>
    <font>
      <sz val="8"/>
      <color indexed="9"/>
      <name val="Arial"/>
      <family val="2"/>
    </font>
    <font>
      <sz val="9"/>
      <name val="Arial"/>
      <family val="0"/>
    </font>
    <font>
      <sz val="10"/>
      <color indexed="8"/>
      <name val="Arial"/>
      <family val="0"/>
    </font>
    <font>
      <sz val="9.75"/>
      <name val="Arial"/>
      <family val="0"/>
    </font>
    <font>
      <sz val="9.5"/>
      <name val="Arial"/>
      <family val="0"/>
    </font>
    <font>
      <sz val="14.5"/>
      <name val="Arial"/>
      <family val="0"/>
    </font>
    <font>
      <b/>
      <i/>
      <sz val="8"/>
      <name val="Tahoma"/>
      <family val="2"/>
    </font>
    <font>
      <sz val="16"/>
      <color indexed="8"/>
      <name val="Arial"/>
      <family val="0"/>
    </font>
    <font>
      <sz val="8"/>
      <color indexed="8"/>
      <name val="Arial"/>
      <family val="0"/>
    </font>
    <font>
      <b/>
      <sz val="8"/>
      <name val="Arial"/>
      <family val="2"/>
    </font>
    <font>
      <sz val="10"/>
      <color indexed="42"/>
      <name val="Arial"/>
      <family val="0"/>
    </font>
    <font>
      <sz val="9.25"/>
      <name val="Arial"/>
      <family val="2"/>
    </font>
    <font>
      <i/>
      <sz val="8"/>
      <name val="Arial"/>
      <family val="2"/>
    </font>
    <font>
      <b/>
      <sz val="16"/>
      <color indexed="13"/>
      <name val="Arial"/>
      <family val="0"/>
    </font>
    <font>
      <sz val="16"/>
      <color indexed="9"/>
      <name val="Arial"/>
      <family val="0"/>
    </font>
    <font>
      <sz val="9"/>
      <color indexed="10"/>
      <name val="Arial"/>
      <family val="2"/>
    </font>
    <font>
      <sz val="8"/>
      <color indexed="10"/>
      <name val="Arial"/>
      <family val="0"/>
    </font>
    <font>
      <sz val="10"/>
      <color indexed="10"/>
      <name val="Arial"/>
      <family val="0"/>
    </font>
    <font>
      <sz val="8"/>
      <color indexed="23"/>
      <name val="Arial"/>
      <family val="0"/>
    </font>
    <font>
      <sz val="8"/>
      <color indexed="20"/>
      <name val="Arial"/>
      <family val="0"/>
    </font>
    <font>
      <b/>
      <sz val="8"/>
      <color indexed="13"/>
      <name val="Arial"/>
      <family val="2"/>
    </font>
    <font>
      <sz val="8"/>
      <color indexed="16"/>
      <name val="Arial"/>
      <family val="0"/>
    </font>
    <font>
      <sz val="8"/>
      <color indexed="13"/>
      <name val="Arial"/>
      <family val="2"/>
    </font>
    <font>
      <b/>
      <sz val="8"/>
      <color indexed="12"/>
      <name val="Arial"/>
      <family val="2"/>
    </font>
    <font>
      <sz val="7"/>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18"/>
      <name val="Arial"/>
      <family val="2"/>
    </font>
    <font>
      <sz val="12"/>
      <name val="Arial"/>
      <family val="2"/>
    </font>
    <font>
      <sz val="14"/>
      <color indexed="18"/>
      <name val="Arial"/>
      <family val="2"/>
    </font>
    <font>
      <b/>
      <i/>
      <sz val="14"/>
      <color indexed="18"/>
      <name val="Arial"/>
      <family val="2"/>
    </font>
    <font>
      <i/>
      <sz val="10"/>
      <color indexed="10"/>
      <name val="Arial"/>
      <family val="2"/>
    </font>
    <font>
      <b/>
      <i/>
      <sz val="10"/>
      <color indexed="10"/>
      <name val="Arial"/>
      <family val="2"/>
    </font>
    <font>
      <i/>
      <sz val="14"/>
      <color indexed="18"/>
      <name val="Arial"/>
      <family val="2"/>
    </font>
    <font>
      <u val="single"/>
      <sz val="8"/>
      <color indexed="12"/>
      <name val="Arial"/>
      <family val="0"/>
    </font>
    <font>
      <b/>
      <i/>
      <sz val="9"/>
      <color indexed="8"/>
      <name val="Arial"/>
      <family val="0"/>
    </font>
    <font>
      <b/>
      <i/>
      <sz val="9"/>
      <color indexed="9"/>
      <name val="Arial"/>
      <family val="0"/>
    </font>
    <font>
      <b/>
      <sz val="11"/>
      <color indexed="10"/>
      <name val="Arial"/>
      <family val="2"/>
    </font>
    <font>
      <i/>
      <sz val="10"/>
      <color indexed="44"/>
      <name val="Arial"/>
      <family val="2"/>
    </font>
    <font>
      <i/>
      <sz val="12"/>
      <color indexed="18"/>
      <name val="Arial"/>
      <family val="2"/>
    </font>
    <font>
      <sz val="12"/>
      <color indexed="18"/>
      <name val="Arial"/>
      <family val="2"/>
    </font>
    <font>
      <b/>
      <i/>
      <sz val="12"/>
      <color indexed="18"/>
      <name val="Arial"/>
      <family val="2"/>
    </font>
    <font>
      <b/>
      <sz val="12"/>
      <color indexed="18"/>
      <name val="Arial"/>
      <family val="2"/>
    </font>
    <font>
      <i/>
      <sz val="11"/>
      <color indexed="18"/>
      <name val="Arial"/>
      <family val="2"/>
    </font>
    <font>
      <sz val="9"/>
      <color indexed="8"/>
      <name val="Arial"/>
      <family val="2"/>
    </font>
    <font>
      <sz val="22"/>
      <name val="Arial"/>
      <family val="0"/>
    </font>
  </fonts>
  <fills count="11">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6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s>
  <borders count="32">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medium"/>
      <right style="thin"/>
      <top style="medium"/>
      <bottom style="thin"/>
    </border>
    <border>
      <left style="medium"/>
      <right style="thin"/>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0" fillId="2" borderId="0" xfId="0" applyFill="1" applyAlignment="1">
      <alignment/>
    </xf>
    <xf numFmtId="0" fontId="0" fillId="3" borderId="0" xfId="0" applyFill="1" applyAlignment="1">
      <alignment/>
    </xf>
    <xf numFmtId="0" fontId="0" fillId="3" borderId="0" xfId="0" applyFill="1" applyAlignment="1">
      <alignment vertical="center"/>
    </xf>
    <xf numFmtId="0" fontId="2" fillId="4" borderId="0" xfId="0" applyFont="1" applyFill="1" applyAlignment="1">
      <alignment horizontal="center" vertical="center" wrapText="1"/>
    </xf>
    <xf numFmtId="0" fontId="0" fillId="4" borderId="0" xfId="0" applyFill="1" applyAlignment="1">
      <alignment/>
    </xf>
    <xf numFmtId="0" fontId="0" fillId="4" borderId="0" xfId="0" applyFill="1" applyAlignment="1">
      <alignment horizontal="center"/>
    </xf>
    <xf numFmtId="0" fontId="7" fillId="3" borderId="0" xfId="0" applyFont="1" applyFill="1" applyAlignment="1">
      <alignment vertical="center"/>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7" fillId="2" borderId="1" xfId="0" applyFont="1" applyFill="1" applyBorder="1" applyAlignment="1">
      <alignment vertical="center"/>
    </xf>
    <xf numFmtId="0" fontId="7" fillId="2" borderId="2" xfId="0" applyFont="1" applyFill="1" applyBorder="1" applyAlignment="1">
      <alignment vertical="center"/>
    </xf>
    <xf numFmtId="0" fontId="1" fillId="2" borderId="0" xfId="0" applyFont="1" applyFill="1" applyBorder="1" applyAlignment="1">
      <alignment horizontal="righ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16" fillId="2" borderId="6" xfId="0" applyFont="1" applyFill="1" applyBorder="1" applyAlignment="1">
      <alignment vertical="center"/>
    </xf>
    <xf numFmtId="0" fontId="16" fillId="2" borderId="7" xfId="0" applyFont="1" applyFill="1" applyBorder="1" applyAlignment="1">
      <alignment vertical="center"/>
    </xf>
    <xf numFmtId="0" fontId="16" fillId="2" borderId="8" xfId="0" applyFont="1" applyFill="1" applyBorder="1" applyAlignment="1">
      <alignment horizontal="right" vertical="center"/>
    </xf>
    <xf numFmtId="0" fontId="14" fillId="2" borderId="8" xfId="0" applyFont="1" applyFill="1" applyBorder="1" applyAlignment="1">
      <alignment vertical="center"/>
    </xf>
    <xf numFmtId="0" fontId="17" fillId="2" borderId="7" xfId="0" applyFont="1" applyFill="1" applyBorder="1" applyAlignment="1">
      <alignment horizontal="right" vertical="center"/>
    </xf>
    <xf numFmtId="0" fontId="17" fillId="2" borderId="8" xfId="0" applyFont="1" applyFill="1" applyBorder="1" applyAlignment="1">
      <alignment horizontal="right" vertical="center"/>
    </xf>
    <xf numFmtId="0" fontId="0" fillId="2" borderId="0" xfId="0" applyFill="1" applyAlignment="1">
      <alignment horizontal="center"/>
    </xf>
    <xf numFmtId="0" fontId="0" fillId="2" borderId="0" xfId="0" applyFill="1" applyAlignment="1">
      <alignment horizontal="right"/>
    </xf>
    <xf numFmtId="14" fontId="1" fillId="5" borderId="9" xfId="0" applyNumberFormat="1" applyFont="1" applyFill="1" applyBorder="1" applyAlignment="1">
      <alignment horizontal="right"/>
    </xf>
    <xf numFmtId="14" fontId="1" fillId="5" borderId="10" xfId="0" applyNumberFormat="1" applyFont="1" applyFill="1" applyBorder="1" applyAlignment="1">
      <alignment horizontal="right"/>
    </xf>
    <xf numFmtId="3" fontId="1" fillId="5" borderId="10" xfId="0" applyNumberFormat="1" applyFont="1" applyFill="1" applyBorder="1" applyAlignment="1">
      <alignment horizontal="right"/>
    </xf>
    <xf numFmtId="0" fontId="0" fillId="5" borderId="11" xfId="0" applyFill="1" applyBorder="1" applyAlignment="1">
      <alignment/>
    </xf>
    <xf numFmtId="3" fontId="1" fillId="5" borderId="12" xfId="0" applyNumberFormat="1" applyFont="1" applyFill="1" applyBorder="1" applyAlignment="1">
      <alignment horizontal="right"/>
    </xf>
    <xf numFmtId="0" fontId="20" fillId="5" borderId="13" xfId="0" applyFont="1" applyFill="1" applyBorder="1" applyAlignment="1">
      <alignment/>
    </xf>
    <xf numFmtId="0" fontId="20" fillId="5" borderId="14" xfId="0" applyFont="1" applyFill="1" applyBorder="1" applyAlignment="1">
      <alignment/>
    </xf>
    <xf numFmtId="0" fontId="0" fillId="5" borderId="0" xfId="0" applyFill="1" applyAlignment="1">
      <alignment/>
    </xf>
    <xf numFmtId="14" fontId="1" fillId="5" borderId="0" xfId="0" applyNumberFormat="1" applyFont="1" applyFill="1" applyBorder="1" applyAlignment="1">
      <alignment horizontal="right"/>
    </xf>
    <xf numFmtId="14" fontId="1" fillId="5" borderId="15" xfId="0" applyNumberFormat="1" applyFont="1" applyFill="1" applyBorder="1" applyAlignment="1">
      <alignment horizontal="right"/>
    </xf>
    <xf numFmtId="14" fontId="1" fillId="5" borderId="15" xfId="0" applyNumberFormat="1" applyFont="1" applyFill="1" applyBorder="1" applyAlignment="1">
      <alignment horizontal="center"/>
    </xf>
    <xf numFmtId="3" fontId="1" fillId="5" borderId="15" xfId="0" applyNumberFormat="1" applyFont="1" applyFill="1" applyBorder="1" applyAlignment="1">
      <alignment horizontal="center"/>
    </xf>
    <xf numFmtId="0" fontId="1" fillId="5" borderId="15" xfId="0" applyFont="1" applyFill="1" applyBorder="1" applyAlignment="1">
      <alignment horizontal="center"/>
    </xf>
    <xf numFmtId="0" fontId="0" fillId="5" borderId="0" xfId="0" applyFill="1" applyAlignment="1">
      <alignment horizontal="center"/>
    </xf>
    <xf numFmtId="0" fontId="2" fillId="4" borderId="0" xfId="0" applyFont="1" applyFill="1" applyAlignment="1">
      <alignment horizontal="center"/>
    </xf>
    <xf numFmtId="3" fontId="0" fillId="5" borderId="15" xfId="0" applyNumberFormat="1" applyFill="1" applyBorder="1" applyAlignment="1">
      <alignment/>
    </xf>
    <xf numFmtId="0" fontId="19" fillId="2" borderId="0" xfId="0" applyFont="1" applyFill="1" applyBorder="1" applyAlignment="1">
      <alignment horizontal="center"/>
    </xf>
    <xf numFmtId="14" fontId="1" fillId="2" borderId="0" xfId="0" applyNumberFormat="1" applyFont="1" applyFill="1" applyBorder="1" applyAlignment="1">
      <alignment textRotation="90"/>
    </xf>
    <xf numFmtId="0" fontId="1" fillId="2" borderId="0" xfId="0" applyFont="1" applyFill="1" applyBorder="1" applyAlignment="1">
      <alignment/>
    </xf>
    <xf numFmtId="3" fontId="1" fillId="2" borderId="0" xfId="0" applyNumberFormat="1" applyFont="1" applyFill="1" applyBorder="1" applyAlignment="1">
      <alignment/>
    </xf>
    <xf numFmtId="0" fontId="2" fillId="4" borderId="0" xfId="0" applyFont="1" applyFill="1" applyAlignment="1">
      <alignment horizontal="center" vertical="center"/>
    </xf>
    <xf numFmtId="3" fontId="2" fillId="4" borderId="0" xfId="0" applyNumberFormat="1" applyFont="1" applyFill="1" applyAlignment="1">
      <alignment/>
    </xf>
    <xf numFmtId="0" fontId="2" fillId="4" borderId="0" xfId="0" applyFont="1" applyFill="1" applyBorder="1" applyAlignment="1">
      <alignment/>
    </xf>
    <xf numFmtId="3" fontId="21" fillId="5" borderId="15" xfId="0" applyNumberFormat="1" applyFont="1" applyFill="1" applyBorder="1" applyAlignment="1">
      <alignment/>
    </xf>
    <xf numFmtId="0" fontId="21" fillId="2" borderId="0" xfId="0" applyFont="1" applyFill="1" applyAlignment="1">
      <alignment/>
    </xf>
    <xf numFmtId="0" fontId="17" fillId="2" borderId="7" xfId="0" applyFont="1" applyFill="1" applyBorder="1" applyAlignment="1">
      <alignment horizontal="center" vertical="center"/>
    </xf>
    <xf numFmtId="14" fontId="19" fillId="4" borderId="15" xfId="0" applyNumberFormat="1" applyFont="1" applyFill="1" applyBorder="1" applyAlignment="1">
      <alignment horizontal="right"/>
    </xf>
    <xf numFmtId="3" fontId="2" fillId="4" borderId="15" xfId="0" applyNumberFormat="1" applyFont="1" applyFill="1" applyBorder="1" applyAlignment="1">
      <alignment/>
    </xf>
    <xf numFmtId="0" fontId="0" fillId="6" borderId="0" xfId="0" applyFill="1" applyBorder="1" applyAlignment="1">
      <alignment/>
    </xf>
    <xf numFmtId="0" fontId="5" fillId="6" borderId="0" xfId="0" applyFont="1" applyFill="1" applyBorder="1" applyAlignment="1">
      <alignment vertical="center" wrapText="1"/>
    </xf>
    <xf numFmtId="0" fontId="17" fillId="2" borderId="8" xfId="0" applyFont="1" applyFill="1" applyBorder="1" applyAlignment="1">
      <alignment horizontal="center" vertical="center"/>
    </xf>
    <xf numFmtId="0" fontId="1" fillId="3" borderId="0" xfId="0" applyFont="1" applyFill="1" applyAlignment="1">
      <alignment/>
    </xf>
    <xf numFmtId="0" fontId="18" fillId="3" borderId="0" xfId="0" applyFont="1" applyFill="1" applyAlignment="1">
      <alignment horizontal="right"/>
    </xf>
    <xf numFmtId="0" fontId="29" fillId="3" borderId="0" xfId="0" applyFont="1" applyFill="1" applyAlignment="1">
      <alignment horizontal="right"/>
    </xf>
    <xf numFmtId="0" fontId="0" fillId="3" borderId="0" xfId="0" applyFill="1" applyAlignment="1" applyProtection="1">
      <alignment vertical="center" wrapText="1"/>
      <protection/>
    </xf>
    <xf numFmtId="0" fontId="0" fillId="3" borderId="0" xfId="0" applyFill="1" applyAlignment="1" applyProtection="1">
      <alignment horizontal="center" vertical="center" wrapText="1"/>
      <protection/>
    </xf>
    <xf numFmtId="0" fontId="4" fillId="3" borderId="0" xfId="0" applyFont="1" applyFill="1" applyAlignment="1" applyProtection="1">
      <alignment vertical="center" wrapText="1"/>
      <protection/>
    </xf>
    <xf numFmtId="0" fontId="12" fillId="2" borderId="6" xfId="0" applyFont="1" applyFill="1" applyBorder="1" applyAlignment="1" applyProtection="1">
      <alignment vertical="center" wrapText="1"/>
      <protection/>
    </xf>
    <xf numFmtId="0" fontId="12" fillId="2" borderId="8" xfId="0" applyFont="1" applyFill="1" applyBorder="1" applyAlignment="1" applyProtection="1">
      <alignment horizontal="center" vertical="center" wrapText="1"/>
      <protection/>
    </xf>
    <xf numFmtId="0" fontId="13" fillId="2" borderId="8" xfId="0" applyFont="1" applyFill="1" applyBorder="1" applyAlignment="1" applyProtection="1">
      <alignment horizontal="center" vertical="center" wrapText="1"/>
      <protection/>
    </xf>
    <xf numFmtId="0" fontId="13" fillId="2" borderId="7" xfId="0" applyFont="1" applyFill="1" applyBorder="1" applyAlignment="1" applyProtection="1">
      <alignment horizontal="center" vertical="center" wrapText="1"/>
      <protection/>
    </xf>
    <xf numFmtId="0" fontId="5" fillId="3" borderId="0" xfId="0" applyFont="1" applyFill="1" applyAlignment="1" applyProtection="1">
      <alignment vertical="center" wrapText="1"/>
      <protection/>
    </xf>
    <xf numFmtId="0" fontId="6" fillId="3" borderId="0" xfId="0" applyFont="1" applyFill="1" applyAlignment="1" applyProtection="1">
      <alignment horizontal="center" vertical="center" wrapText="1"/>
      <protection/>
    </xf>
    <xf numFmtId="0" fontId="0" fillId="3" borderId="0" xfId="0" applyFont="1" applyFill="1" applyAlignment="1" applyProtection="1">
      <alignment vertical="center" wrapText="1"/>
      <protection/>
    </xf>
    <xf numFmtId="0" fontId="3" fillId="4" borderId="0" xfId="0" applyFont="1" applyFill="1" applyAlignment="1" applyProtection="1">
      <alignment vertical="center" wrapText="1"/>
      <protection/>
    </xf>
    <xf numFmtId="0" fontId="3" fillId="4" borderId="0" xfId="0" applyFont="1" applyFill="1" applyAlignment="1" applyProtection="1">
      <alignment horizontal="center" vertical="center" wrapText="1"/>
      <protection/>
    </xf>
    <xf numFmtId="0" fontId="0" fillId="3" borderId="0" xfId="0" applyFont="1" applyFill="1" applyAlignment="1" applyProtection="1">
      <alignment vertical="center" wrapText="1"/>
      <protection/>
    </xf>
    <xf numFmtId="0" fontId="0" fillId="3" borderId="15" xfId="0" applyFill="1" applyBorder="1" applyAlignment="1" applyProtection="1">
      <alignment vertical="center" wrapText="1"/>
      <protection/>
    </xf>
    <xf numFmtId="3" fontId="0" fillId="5" borderId="15" xfId="0" applyNumberFormat="1" applyFill="1" applyBorder="1" applyAlignment="1" applyProtection="1">
      <alignment horizontal="center" vertical="center" wrapText="1"/>
      <protection/>
    </xf>
    <xf numFmtId="14" fontId="0" fillId="5" borderId="15" xfId="0" applyNumberFormat="1" applyFill="1" applyBorder="1" applyAlignment="1" applyProtection="1">
      <alignment horizontal="center" vertical="center" wrapText="1"/>
      <protection/>
    </xf>
    <xf numFmtId="14" fontId="0" fillId="7" borderId="15" xfId="0" applyNumberFormat="1" applyFill="1" applyBorder="1" applyAlignment="1" applyProtection="1">
      <alignment horizontal="center" vertical="center" wrapText="1"/>
      <protection locked="0"/>
    </xf>
    <xf numFmtId="3" fontId="0" fillId="7" borderId="15" xfId="0" applyNumberFormat="1" applyFill="1" applyBorder="1" applyAlignment="1" applyProtection="1">
      <alignment horizontal="center" vertical="center" wrapText="1"/>
      <protection locked="0"/>
    </xf>
    <xf numFmtId="0" fontId="4" fillId="2" borderId="0" xfId="0" applyFont="1" applyFill="1" applyAlignment="1">
      <alignment horizontal="center" vertical="center"/>
    </xf>
    <xf numFmtId="0" fontId="3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19" xfId="0" applyFill="1" applyBorder="1" applyAlignment="1">
      <alignment/>
    </xf>
    <xf numFmtId="0" fontId="0" fillId="2" borderId="20" xfId="0" applyFill="1" applyBorder="1" applyAlignment="1">
      <alignment/>
    </xf>
    <xf numFmtId="0" fontId="0" fillId="2" borderId="21" xfId="0" applyFill="1" applyBorder="1" applyAlignment="1">
      <alignment/>
    </xf>
    <xf numFmtId="0" fontId="0" fillId="2" borderId="22" xfId="0" applyFill="1" applyBorder="1" applyAlignment="1">
      <alignment/>
    </xf>
    <xf numFmtId="0" fontId="0" fillId="2" borderId="23" xfId="0" applyFill="1" applyBorder="1" applyAlignment="1">
      <alignment/>
    </xf>
    <xf numFmtId="1" fontId="1" fillId="3" borderId="0" xfId="0" applyNumberFormat="1" applyFont="1" applyFill="1" applyAlignment="1" applyProtection="1">
      <alignment vertical="center" wrapText="1"/>
      <protection/>
    </xf>
    <xf numFmtId="0" fontId="29" fillId="3" borderId="0" xfId="0" applyFont="1" applyFill="1" applyAlignment="1" applyProtection="1">
      <alignment vertical="center" wrapText="1"/>
      <protection/>
    </xf>
    <xf numFmtId="14" fontId="1" fillId="2" borderId="0" xfId="0" applyNumberFormat="1" applyFont="1" applyFill="1" applyBorder="1" applyAlignment="1">
      <alignment/>
    </xf>
    <xf numFmtId="0" fontId="0" fillId="3" borderId="16" xfId="0" applyFill="1" applyBorder="1" applyAlignment="1">
      <alignment/>
    </xf>
    <xf numFmtId="0" fontId="0" fillId="3" borderId="17" xfId="0" applyFill="1" applyBorder="1" applyAlignment="1">
      <alignment/>
    </xf>
    <xf numFmtId="0" fontId="0" fillId="3" borderId="18" xfId="0" applyFill="1" applyBorder="1" applyAlignment="1">
      <alignment/>
    </xf>
    <xf numFmtId="0" fontId="0" fillId="3" borderId="19" xfId="0" applyFill="1" applyBorder="1" applyAlignment="1">
      <alignment/>
    </xf>
    <xf numFmtId="0" fontId="0" fillId="3" borderId="20" xfId="0" applyFill="1" applyBorder="1" applyAlignment="1">
      <alignment/>
    </xf>
    <xf numFmtId="0" fontId="0" fillId="3" borderId="21" xfId="0" applyFill="1" applyBorder="1" applyAlignment="1">
      <alignment/>
    </xf>
    <xf numFmtId="0" fontId="0" fillId="3" borderId="22" xfId="0" applyFill="1" applyBorder="1" applyAlignment="1">
      <alignment/>
    </xf>
    <xf numFmtId="0" fontId="0" fillId="3" borderId="23" xfId="0" applyFill="1" applyBorder="1" applyAlignment="1">
      <alignment/>
    </xf>
    <xf numFmtId="0" fontId="37" fillId="2" borderId="22" xfId="0" applyFont="1" applyFill="1" applyBorder="1" applyAlignment="1">
      <alignment/>
    </xf>
    <xf numFmtId="0" fontId="37" fillId="2" borderId="0" xfId="0" applyFont="1" applyFill="1" applyBorder="1" applyAlignment="1">
      <alignment/>
    </xf>
    <xf numFmtId="0" fontId="37" fillId="2" borderId="0" xfId="0" applyFont="1" applyFill="1" applyAlignment="1">
      <alignment/>
    </xf>
    <xf numFmtId="0" fontId="37" fillId="2" borderId="23" xfId="0" applyFont="1" applyFill="1" applyBorder="1" applyAlignment="1">
      <alignment/>
    </xf>
    <xf numFmtId="0" fontId="0" fillId="3" borderId="0" xfId="0" applyFill="1" applyAlignment="1" applyProtection="1">
      <alignment/>
      <protection locked="0"/>
    </xf>
    <xf numFmtId="0" fontId="37" fillId="2" borderId="22" xfId="0" applyFont="1" applyFill="1" applyBorder="1" applyAlignment="1">
      <alignment horizontal="left"/>
    </xf>
    <xf numFmtId="1" fontId="0" fillId="2" borderId="0" xfId="0" applyNumberFormat="1" applyFill="1" applyBorder="1" applyAlignment="1">
      <alignment/>
    </xf>
    <xf numFmtId="1" fontId="33" fillId="2" borderId="0" xfId="0" applyNumberFormat="1" applyFont="1" applyFill="1" applyBorder="1" applyAlignment="1">
      <alignment horizontal="center" vertical="center"/>
    </xf>
    <xf numFmtId="1" fontId="19" fillId="2" borderId="0" xfId="0" applyNumberFormat="1" applyFont="1" applyFill="1" applyBorder="1" applyAlignment="1">
      <alignment horizontal="center"/>
    </xf>
    <xf numFmtId="1" fontId="1" fillId="2" borderId="0" xfId="0" applyNumberFormat="1" applyFont="1" applyFill="1" applyBorder="1" applyAlignment="1">
      <alignment textRotation="90"/>
    </xf>
    <xf numFmtId="1" fontId="1" fillId="2" borderId="0" xfId="0" applyNumberFormat="1" applyFont="1" applyFill="1" applyBorder="1" applyAlignment="1">
      <alignment/>
    </xf>
    <xf numFmtId="1" fontId="0" fillId="2" borderId="0" xfId="0" applyNumberFormat="1" applyFill="1" applyAlignment="1">
      <alignment/>
    </xf>
    <xf numFmtId="1" fontId="0" fillId="2" borderId="0" xfId="0" applyNumberFormat="1" applyFill="1" applyAlignment="1">
      <alignment horizontal="right"/>
    </xf>
    <xf numFmtId="1" fontId="21" fillId="8" borderId="15" xfId="0" applyNumberFormat="1" applyFont="1" applyFill="1" applyBorder="1" applyAlignment="1">
      <alignment/>
    </xf>
    <xf numFmtId="0" fontId="21" fillId="2" borderId="0" xfId="0" applyFont="1" applyFill="1" applyBorder="1" applyAlignment="1">
      <alignment/>
    </xf>
    <xf numFmtId="0" fontId="26" fillId="2" borderId="0" xfId="0" applyFont="1" applyFill="1" applyBorder="1" applyAlignment="1">
      <alignment horizontal="center" vertical="center"/>
    </xf>
    <xf numFmtId="0" fontId="27" fillId="2" borderId="0" xfId="0" applyFont="1" applyFill="1" applyBorder="1" applyAlignment="1">
      <alignment horizontal="center"/>
    </xf>
    <xf numFmtId="14" fontId="27" fillId="2" borderId="0" xfId="0" applyNumberFormat="1" applyFont="1" applyFill="1" applyBorder="1" applyAlignment="1">
      <alignment textRotation="90"/>
    </xf>
    <xf numFmtId="0" fontId="27" fillId="2" borderId="0" xfId="0" applyFont="1" applyFill="1" applyBorder="1" applyAlignment="1">
      <alignment/>
    </xf>
    <xf numFmtId="3" fontId="27" fillId="2" borderId="0" xfId="0" applyNumberFormat="1" applyFont="1" applyFill="1" applyBorder="1" applyAlignment="1">
      <alignment/>
    </xf>
    <xf numFmtId="0" fontId="21" fillId="2" borderId="0" xfId="0" applyFont="1" applyFill="1" applyAlignment="1">
      <alignment horizontal="right"/>
    </xf>
    <xf numFmtId="4" fontId="0" fillId="5" borderId="15" xfId="0" applyNumberFormat="1" applyFill="1" applyBorder="1" applyAlignment="1" applyProtection="1">
      <alignment horizontal="center" vertical="center" wrapText="1"/>
      <protection/>
    </xf>
    <xf numFmtId="0" fontId="44" fillId="2" borderId="0" xfId="20" applyFill="1" applyBorder="1" applyAlignment="1" applyProtection="1">
      <alignment horizontal="center" vertical="center" wrapText="1"/>
      <protection locked="0"/>
    </xf>
    <xf numFmtId="0" fontId="48" fillId="2" borderId="0" xfId="0" applyFont="1" applyFill="1" applyAlignment="1">
      <alignment horizontal="center" wrapText="1"/>
    </xf>
    <xf numFmtId="0" fontId="28" fillId="3" borderId="0" xfId="0" applyFont="1" applyFill="1" applyAlignment="1">
      <alignment/>
    </xf>
    <xf numFmtId="0" fontId="29" fillId="3" borderId="0" xfId="0" applyFont="1" applyFill="1" applyAlignment="1" applyProtection="1">
      <alignment vertical="center" wrapText="1"/>
      <protection locked="0"/>
    </xf>
    <xf numFmtId="0" fontId="0" fillId="3" borderId="0" xfId="0" applyFill="1" applyAlignment="1" applyProtection="1">
      <alignment vertical="center" wrapText="1"/>
      <protection locked="0"/>
    </xf>
    <xf numFmtId="0" fontId="20" fillId="3" borderId="0" xfId="0" applyFont="1" applyFill="1" applyAlignment="1" applyProtection="1">
      <alignment horizontal="center" vertical="center" wrapText="1"/>
      <protection/>
    </xf>
    <xf numFmtId="0" fontId="56" fillId="2" borderId="8" xfId="0" applyFont="1" applyFill="1" applyBorder="1" applyAlignment="1" applyProtection="1">
      <alignment horizontal="center" vertical="center" wrapText="1"/>
      <protection/>
    </xf>
    <xf numFmtId="0" fontId="57" fillId="3" borderId="0" xfId="0" applyFont="1" applyFill="1" applyAlignment="1" applyProtection="1">
      <alignment horizontal="center" vertical="center" wrapText="1"/>
      <protection/>
    </xf>
    <xf numFmtId="0" fontId="20" fillId="3" borderId="15" xfId="0" applyFont="1" applyFill="1" applyBorder="1" applyAlignment="1" applyProtection="1">
      <alignment horizontal="center" vertical="center" wrapText="1"/>
      <protection/>
    </xf>
    <xf numFmtId="0" fontId="44" fillId="3" borderId="24" xfId="20" applyFont="1" applyFill="1" applyBorder="1" applyAlignment="1" applyProtection="1">
      <alignment horizontal="left" vertical="center" wrapText="1"/>
      <protection locked="0"/>
    </xf>
    <xf numFmtId="170" fontId="1" fillId="3" borderId="15" xfId="0" applyNumberFormat="1" applyFont="1" applyFill="1" applyBorder="1" applyAlignment="1" applyProtection="1">
      <alignment horizontal="center" vertical="center" wrapText="1"/>
      <protection/>
    </xf>
    <xf numFmtId="9" fontId="20" fillId="3" borderId="15" xfId="0" applyNumberFormat="1" applyFont="1" applyFill="1" applyBorder="1" applyAlignment="1" applyProtection="1">
      <alignment horizontal="center" vertical="center" wrapText="1"/>
      <protection/>
    </xf>
    <xf numFmtId="6" fontId="20" fillId="3" borderId="15" xfId="0" applyNumberFormat="1" applyFont="1" applyFill="1" applyBorder="1" applyAlignment="1" applyProtection="1">
      <alignment horizontal="center" vertical="center" wrapText="1"/>
      <protection/>
    </xf>
    <xf numFmtId="0" fontId="20" fillId="3" borderId="10" xfId="0" applyFont="1" applyFill="1" applyBorder="1" applyAlignment="1" applyProtection="1">
      <alignment horizontal="center" vertical="center" wrapText="1"/>
      <protection/>
    </xf>
    <xf numFmtId="9" fontId="20" fillId="3" borderId="10" xfId="0" applyNumberFormat="1" applyFont="1" applyFill="1" applyBorder="1" applyAlignment="1" applyProtection="1">
      <alignment horizontal="center" vertical="center" wrapText="1"/>
      <protection/>
    </xf>
    <xf numFmtId="6" fontId="20" fillId="3" borderId="10" xfId="0" applyNumberFormat="1" applyFont="1" applyFill="1" applyBorder="1" applyAlignment="1" applyProtection="1">
      <alignment horizontal="center" vertical="center" wrapText="1"/>
      <protection/>
    </xf>
    <xf numFmtId="0" fontId="0" fillId="3" borderId="10" xfId="0" applyFill="1" applyBorder="1" applyAlignment="1" applyProtection="1">
      <alignment horizontal="left" vertical="center" wrapText="1"/>
      <protection/>
    </xf>
    <xf numFmtId="1" fontId="58" fillId="9" borderId="0" xfId="0" applyNumberFormat="1" applyFont="1" applyFill="1" applyAlignment="1">
      <alignment horizontal="center" vertical="center" wrapText="1"/>
    </xf>
    <xf numFmtId="0" fontId="36" fillId="8" borderId="0" xfId="0" applyFont="1" applyFill="1" applyAlignment="1">
      <alignment horizontal="center" vertical="center" wrapText="1"/>
    </xf>
    <xf numFmtId="0" fontId="36" fillId="8" borderId="0" xfId="0" applyFont="1" applyFill="1" applyAlignment="1">
      <alignment horizontal="center" vertical="center"/>
    </xf>
    <xf numFmtId="0" fontId="36" fillId="8" borderId="4" xfId="0" applyFont="1" applyFill="1" applyBorder="1" applyAlignment="1">
      <alignment horizontal="center" vertical="center" wrapText="1"/>
    </xf>
    <xf numFmtId="0" fontId="1" fillId="3" borderId="0" xfId="0" applyFont="1" applyFill="1" applyAlignment="1" applyProtection="1">
      <alignment/>
      <protection locked="0"/>
    </xf>
    <xf numFmtId="14" fontId="19" fillId="4" borderId="25" xfId="0" applyNumberFormat="1" applyFont="1" applyFill="1" applyBorder="1" applyAlignment="1" applyProtection="1">
      <alignment horizontal="right"/>
      <protection locked="0"/>
    </xf>
    <xf numFmtId="0" fontId="2" fillId="4" borderId="26" xfId="0" applyFont="1" applyFill="1" applyBorder="1" applyAlignment="1" applyProtection="1">
      <alignment horizontal="left"/>
      <protection locked="0"/>
    </xf>
    <xf numFmtId="42" fontId="38" fillId="5" borderId="15" xfId="0" applyNumberFormat="1" applyFont="1" applyFill="1" applyBorder="1" applyAlignment="1" applyProtection="1">
      <alignment/>
      <protection locked="0"/>
    </xf>
    <xf numFmtId="0" fontId="38" fillId="5" borderId="15" xfId="0" applyFont="1" applyFill="1" applyBorder="1" applyAlignment="1" applyProtection="1">
      <alignment/>
      <protection locked="0"/>
    </xf>
    <xf numFmtId="42" fontId="1" fillId="5" borderId="15" xfId="0" applyNumberFormat="1" applyFont="1" applyFill="1" applyBorder="1" applyAlignment="1" applyProtection="1">
      <alignment/>
      <protection locked="0"/>
    </xf>
    <xf numFmtId="0" fontId="1" fillId="5" borderId="15" xfId="0" applyFont="1" applyFill="1" applyBorder="1" applyAlignment="1" applyProtection="1">
      <alignment/>
      <protection locked="0"/>
    </xf>
    <xf numFmtId="168" fontId="1" fillId="5" borderId="15" xfId="0" applyNumberFormat="1" applyFont="1" applyFill="1" applyBorder="1" applyAlignment="1" applyProtection="1">
      <alignment/>
      <protection locked="0"/>
    </xf>
    <xf numFmtId="1" fontId="1" fillId="5" borderId="15" xfId="0" applyNumberFormat="1" applyFont="1" applyFill="1" applyBorder="1" applyAlignment="1" applyProtection="1">
      <alignment/>
      <protection locked="0"/>
    </xf>
    <xf numFmtId="42" fontId="42" fillId="5" borderId="15" xfId="0" applyNumberFormat="1" applyFont="1" applyFill="1" applyBorder="1" applyAlignment="1" applyProtection="1">
      <alignment/>
      <protection locked="0"/>
    </xf>
    <xf numFmtId="0" fontId="42" fillId="5" borderId="15" xfId="0" applyFont="1" applyFill="1" applyBorder="1" applyAlignment="1" applyProtection="1">
      <alignment/>
      <protection locked="0"/>
    </xf>
    <xf numFmtId="42" fontId="39" fillId="5" borderId="15" xfId="0" applyNumberFormat="1" applyFont="1" applyFill="1" applyBorder="1" applyAlignment="1" applyProtection="1">
      <alignment/>
      <protection locked="0"/>
    </xf>
    <xf numFmtId="0" fontId="39" fillId="5" borderId="15" xfId="0" applyFont="1" applyFill="1" applyBorder="1" applyAlignment="1" applyProtection="1">
      <alignment/>
      <protection locked="0"/>
    </xf>
    <xf numFmtId="0" fontId="41" fillId="5" borderId="15" xfId="0" applyFont="1" applyFill="1" applyBorder="1" applyAlignment="1" applyProtection="1">
      <alignment/>
      <protection locked="0"/>
    </xf>
    <xf numFmtId="42" fontId="40" fillId="5" borderId="15" xfId="0" applyNumberFormat="1" applyFont="1" applyFill="1" applyBorder="1" applyAlignment="1" applyProtection="1">
      <alignment/>
      <protection locked="0"/>
    </xf>
    <xf numFmtId="0" fontId="40" fillId="5" borderId="15" xfId="0" applyFont="1" applyFill="1" applyBorder="1" applyAlignment="1" applyProtection="1">
      <alignment/>
      <protection locked="0"/>
    </xf>
    <xf numFmtId="0" fontId="28" fillId="5" borderId="19" xfId="0" applyFont="1" applyFill="1" applyBorder="1" applyAlignment="1" applyProtection="1">
      <alignment horizontal="left"/>
      <protection locked="0"/>
    </xf>
    <xf numFmtId="0" fontId="0" fillId="5" borderId="20" xfId="0" applyFill="1" applyBorder="1" applyAlignment="1" applyProtection="1">
      <alignment/>
      <protection locked="0"/>
    </xf>
    <xf numFmtId="0" fontId="31" fillId="5" borderId="19" xfId="0" applyFont="1" applyFill="1" applyBorder="1" applyAlignment="1" applyProtection="1">
      <alignment horizontal="left"/>
      <protection locked="0"/>
    </xf>
    <xf numFmtId="0" fontId="1" fillId="5" borderId="19" xfId="0" applyFont="1" applyFill="1" applyBorder="1" applyAlignment="1" applyProtection="1">
      <alignment/>
      <protection locked="0"/>
    </xf>
    <xf numFmtId="0" fontId="36" fillId="5" borderId="20" xfId="0" applyFont="1" applyFill="1" applyBorder="1" applyAlignment="1" applyProtection="1">
      <alignment/>
      <protection locked="0"/>
    </xf>
    <xf numFmtId="0" fontId="35" fillId="5" borderId="21" xfId="0" applyFont="1" applyFill="1" applyBorder="1" applyAlignment="1" applyProtection="1">
      <alignment/>
      <protection locked="0"/>
    </xf>
    <xf numFmtId="0" fontId="0" fillId="5" borderId="23" xfId="0" applyFill="1" applyBorder="1" applyAlignment="1" applyProtection="1">
      <alignment/>
      <protection locked="0"/>
    </xf>
    <xf numFmtId="0" fontId="0" fillId="8" borderId="0" xfId="0" applyFill="1" applyAlignment="1">
      <alignment horizontal="center"/>
    </xf>
    <xf numFmtId="14" fontId="1" fillId="5" borderId="15" xfId="0" applyNumberFormat="1" applyFont="1" applyFill="1" applyBorder="1" applyAlignment="1" applyProtection="1">
      <alignment/>
      <protection/>
    </xf>
    <xf numFmtId="14" fontId="41" fillId="5" borderId="15" xfId="0" applyNumberFormat="1" applyFont="1" applyFill="1" applyBorder="1" applyAlignment="1" applyProtection="1">
      <alignment/>
      <protection/>
    </xf>
    <xf numFmtId="14" fontId="40" fillId="5" borderId="15" xfId="0" applyNumberFormat="1" applyFont="1" applyFill="1" applyBorder="1" applyAlignment="1" applyProtection="1">
      <alignment/>
      <protection/>
    </xf>
    <xf numFmtId="0" fontId="65" fillId="3" borderId="0" xfId="0" applyFont="1" applyFill="1" applyAlignment="1">
      <alignment/>
    </xf>
    <xf numFmtId="0" fontId="0" fillId="7" borderId="0" xfId="0" applyFill="1" applyBorder="1" applyAlignment="1">
      <alignment/>
    </xf>
    <xf numFmtId="0" fontId="66" fillId="7" borderId="0" xfId="0" applyFont="1" applyFill="1" applyBorder="1" applyAlignment="1">
      <alignment/>
    </xf>
    <xf numFmtId="0" fontId="7" fillId="2" borderId="0" xfId="0" applyFont="1" applyFill="1" applyBorder="1" applyAlignment="1">
      <alignment horizontal="center"/>
    </xf>
    <xf numFmtId="0" fontId="10" fillId="6" borderId="0" xfId="0" applyFont="1" applyFill="1" applyBorder="1" applyAlignment="1">
      <alignment horizontal="center" vertical="center" wrapText="1"/>
    </xf>
    <xf numFmtId="0" fontId="11" fillId="6" borderId="0" xfId="0" applyFont="1" applyFill="1" applyBorder="1" applyAlignment="1">
      <alignment horizontal="center" vertical="center"/>
    </xf>
    <xf numFmtId="0" fontId="59" fillId="6" borderId="0" xfId="0" applyFont="1" applyFill="1" applyBorder="1" applyAlignment="1">
      <alignment horizontal="center" vertical="center"/>
    </xf>
    <xf numFmtId="0" fontId="0" fillId="3" borderId="0" xfId="0" applyFill="1" applyAlignment="1">
      <alignment horizontal="center"/>
    </xf>
    <xf numFmtId="0" fontId="4" fillId="2" borderId="0" xfId="0" applyFont="1" applyFill="1" applyBorder="1" applyAlignment="1">
      <alignment horizontal="center" vertical="center" wrapText="1"/>
    </xf>
    <xf numFmtId="0" fontId="0" fillId="2" borderId="0" xfId="0" applyFill="1" applyBorder="1" applyAlignment="1">
      <alignment horizontal="center" vertical="center"/>
    </xf>
    <xf numFmtId="0" fontId="0" fillId="3" borderId="17" xfId="0" applyFill="1" applyBorder="1" applyAlignment="1">
      <alignment horizontal="center"/>
    </xf>
    <xf numFmtId="0" fontId="52" fillId="3" borderId="10" xfId="0" applyFont="1" applyFill="1" applyBorder="1" applyAlignment="1" applyProtection="1">
      <alignment horizontal="center" vertical="center" wrapText="1"/>
      <protection/>
    </xf>
    <xf numFmtId="0" fontId="9" fillId="3" borderId="27" xfId="0" applyFont="1" applyFill="1" applyBorder="1" applyAlignment="1" applyProtection="1">
      <alignment horizontal="center" vertical="center" wrapText="1"/>
      <protection/>
    </xf>
    <xf numFmtId="0" fontId="9" fillId="3" borderId="4" xfId="0" applyFont="1" applyFill="1" applyBorder="1" applyAlignment="1" applyProtection="1">
      <alignment horizontal="center" vertical="center" wrapText="1"/>
      <protection/>
    </xf>
    <xf numFmtId="0" fontId="9" fillId="3" borderId="5" xfId="0" applyFont="1" applyFill="1" applyBorder="1" applyAlignment="1" applyProtection="1">
      <alignment horizontal="center" vertical="center" wrapText="1"/>
      <protection/>
    </xf>
    <xf numFmtId="0" fontId="37" fillId="3" borderId="28" xfId="0" applyFont="1" applyFill="1" applyBorder="1" applyAlignment="1" applyProtection="1">
      <alignment horizontal="left" vertical="center" wrapText="1"/>
      <protection/>
    </xf>
    <xf numFmtId="0" fontId="3" fillId="4" borderId="0" xfId="0" applyFont="1" applyFill="1" applyAlignment="1" applyProtection="1">
      <alignment horizontal="center" vertical="center" wrapText="1"/>
      <protection/>
    </xf>
    <xf numFmtId="0" fontId="0" fillId="3" borderId="10" xfId="0" applyFont="1" applyFill="1" applyBorder="1" applyAlignment="1" applyProtection="1">
      <alignment horizontal="left" vertical="center" wrapText="1"/>
      <protection/>
    </xf>
    <xf numFmtId="0" fontId="0" fillId="3" borderId="24" xfId="0" applyFont="1" applyFill="1" applyBorder="1" applyAlignment="1" applyProtection="1">
      <alignment horizontal="left" vertical="center" wrapText="1"/>
      <protection/>
    </xf>
    <xf numFmtId="0" fontId="17" fillId="2" borderId="6"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55" fillId="3" borderId="0" xfId="20" applyFont="1" applyFill="1" applyAlignment="1">
      <alignment horizontal="center"/>
    </xf>
    <xf numFmtId="0" fontId="32" fillId="10" borderId="0" xfId="0" applyFont="1" applyFill="1" applyAlignment="1">
      <alignment horizontal="center" vertical="center"/>
    </xf>
    <xf numFmtId="0" fontId="0" fillId="2" borderId="29" xfId="0" applyFill="1" applyBorder="1" applyAlignment="1">
      <alignment horizontal="left" vertical="top" wrapText="1"/>
    </xf>
    <xf numFmtId="0" fontId="0" fillId="2" borderId="30" xfId="0" applyFill="1" applyBorder="1" applyAlignment="1">
      <alignment horizontal="left" vertical="top" wrapText="1"/>
    </xf>
    <xf numFmtId="0" fontId="0" fillId="2" borderId="31" xfId="0"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75"/>
          <c:w val="0.9605"/>
          <c:h val="0.92525"/>
        </c:manualLayout>
      </c:layout>
      <c:lineChart>
        <c:grouping val="standard"/>
        <c:varyColors val="0"/>
        <c:ser>
          <c:idx val="0"/>
          <c:order val="0"/>
          <c:tx>
            <c:strRef>
              <c:f>'Pension Forcast Calcs'!$G$23</c:f>
              <c:strCache>
                <c:ptCount val="1"/>
                <c:pt idx="0">
                  <c:v>Salary</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'Pension Forcast Calcs'!$F$24:$F$160</c:f>
              <c:strCache>
                <c:ptCount val="137"/>
                <c:pt idx="0">
                  <c:v>40480</c:v>
                </c:pt>
                <c:pt idx="1">
                  <c:v>40510.5</c:v>
                </c:pt>
                <c:pt idx="2">
                  <c:v>40541</c:v>
                </c:pt>
                <c:pt idx="3">
                  <c:v>40571.5</c:v>
                </c:pt>
                <c:pt idx="4">
                  <c:v>40602</c:v>
                </c:pt>
                <c:pt idx="5">
                  <c:v>40632.5</c:v>
                </c:pt>
                <c:pt idx="6">
                  <c:v>40663</c:v>
                </c:pt>
                <c:pt idx="7">
                  <c:v>40693.5</c:v>
                </c:pt>
                <c:pt idx="8">
                  <c:v>40724</c:v>
                </c:pt>
                <c:pt idx="9">
                  <c:v>40754.5</c:v>
                </c:pt>
                <c:pt idx="10">
                  <c:v>40785</c:v>
                </c:pt>
                <c:pt idx="11">
                  <c:v>40815.5</c:v>
                </c:pt>
                <c:pt idx="12">
                  <c:v>40846</c:v>
                </c:pt>
                <c:pt idx="13">
                  <c:v>40876.5</c:v>
                </c:pt>
                <c:pt idx="14">
                  <c:v>40907</c:v>
                </c:pt>
                <c:pt idx="15">
                  <c:v>40937.5</c:v>
                </c:pt>
                <c:pt idx="16">
                  <c:v>40968</c:v>
                </c:pt>
                <c:pt idx="17">
                  <c:v>40998.5</c:v>
                </c:pt>
                <c:pt idx="18">
                  <c:v>41029</c:v>
                </c:pt>
                <c:pt idx="19">
                  <c:v>41059.5</c:v>
                </c:pt>
                <c:pt idx="20">
                  <c:v>41090</c:v>
                </c:pt>
                <c:pt idx="21">
                  <c:v>41120.5</c:v>
                </c:pt>
                <c:pt idx="22">
                  <c:v>41151</c:v>
                </c:pt>
                <c:pt idx="23">
                  <c:v>41181.5</c:v>
                </c:pt>
                <c:pt idx="24">
                  <c:v>41212</c:v>
                </c:pt>
                <c:pt idx="25">
                  <c:v>41242.5</c:v>
                </c:pt>
                <c:pt idx="26">
                  <c:v>41273</c:v>
                </c:pt>
                <c:pt idx="27">
                  <c:v>41303.5</c:v>
                </c:pt>
                <c:pt idx="28">
                  <c:v>41334</c:v>
                </c:pt>
                <c:pt idx="29">
                  <c:v>41364.5</c:v>
                </c:pt>
                <c:pt idx="30">
                  <c:v>41395</c:v>
                </c:pt>
                <c:pt idx="31">
                  <c:v>41425.5</c:v>
                </c:pt>
                <c:pt idx="32">
                  <c:v>41456</c:v>
                </c:pt>
                <c:pt idx="33">
                  <c:v>41486.5</c:v>
                </c:pt>
                <c:pt idx="34">
                  <c:v>41517</c:v>
                </c:pt>
                <c:pt idx="35">
                  <c:v>41547.5</c:v>
                </c:pt>
                <c:pt idx="36">
                  <c:v>41578</c:v>
                </c:pt>
                <c:pt idx="37">
                  <c:v>41608.5</c:v>
                </c:pt>
                <c:pt idx="38">
                  <c:v>41639</c:v>
                </c:pt>
                <c:pt idx="39">
                  <c:v>41669.5</c:v>
                </c:pt>
                <c:pt idx="40">
                  <c:v>41700</c:v>
                </c:pt>
                <c:pt idx="41">
                  <c:v>41730.5</c:v>
                </c:pt>
                <c:pt idx="42">
                  <c:v>41761</c:v>
                </c:pt>
                <c:pt idx="43">
                  <c:v>41791.5</c:v>
                </c:pt>
                <c:pt idx="44">
                  <c:v>41822</c:v>
                </c:pt>
                <c:pt idx="45">
                  <c:v>41852.5</c:v>
                </c:pt>
                <c:pt idx="46">
                  <c:v>41883</c:v>
                </c:pt>
                <c:pt idx="47">
                  <c:v>41913.5</c:v>
                </c:pt>
                <c:pt idx="48">
                  <c:v>41944</c:v>
                </c:pt>
                <c:pt idx="49">
                  <c:v>41974.5</c:v>
                </c:pt>
                <c:pt idx="50">
                  <c:v>42005</c:v>
                </c:pt>
                <c:pt idx="51">
                  <c:v>42035.5</c:v>
                </c:pt>
                <c:pt idx="52">
                  <c:v>42066</c:v>
                </c:pt>
                <c:pt idx="53">
                  <c:v>42096.5</c:v>
                </c:pt>
                <c:pt idx="54">
                  <c:v>42127</c:v>
                </c:pt>
                <c:pt idx="55">
                  <c:v>42157.5</c:v>
                </c:pt>
                <c:pt idx="56">
                  <c:v>42188</c:v>
                </c:pt>
                <c:pt idx="57">
                  <c:v>42218.5</c:v>
                </c:pt>
                <c:pt idx="58">
                  <c:v>42249</c:v>
                </c:pt>
                <c:pt idx="59">
                  <c:v>42279.5</c:v>
                </c:pt>
                <c:pt idx="60">
                  <c:v>42310</c:v>
                </c:pt>
                <c:pt idx="61">
                  <c:v>42340.5</c:v>
                </c:pt>
                <c:pt idx="62">
                  <c:v>42371</c:v>
                </c:pt>
                <c:pt idx="63">
                  <c:v>42401.5</c:v>
                </c:pt>
                <c:pt idx="64">
                  <c:v>42432</c:v>
                </c:pt>
                <c:pt idx="65">
                  <c:v>42462.5</c:v>
                </c:pt>
                <c:pt idx="66">
                  <c:v>42493</c:v>
                </c:pt>
                <c:pt idx="67">
                  <c:v>42523.5</c:v>
                </c:pt>
                <c:pt idx="68">
                  <c:v>42554</c:v>
                </c:pt>
                <c:pt idx="69">
                  <c:v>42584.5</c:v>
                </c:pt>
                <c:pt idx="70">
                  <c:v>42615</c:v>
                </c:pt>
                <c:pt idx="71">
                  <c:v>42645.5</c:v>
                </c:pt>
                <c:pt idx="72">
                  <c:v>42676</c:v>
                </c:pt>
                <c:pt idx="73">
                  <c:v>42706.5</c:v>
                </c:pt>
                <c:pt idx="74">
                  <c:v>42737</c:v>
                </c:pt>
                <c:pt idx="75">
                  <c:v>42767.5</c:v>
                </c:pt>
                <c:pt idx="76">
                  <c:v>42798</c:v>
                </c:pt>
                <c:pt idx="77">
                  <c:v>42828.5</c:v>
                </c:pt>
                <c:pt idx="78">
                  <c:v>42859</c:v>
                </c:pt>
                <c:pt idx="79">
                  <c:v>42889.5</c:v>
                </c:pt>
                <c:pt idx="80">
                  <c:v>42920</c:v>
                </c:pt>
                <c:pt idx="81">
                  <c:v>42950.5</c:v>
                </c:pt>
                <c:pt idx="82">
                  <c:v>42981</c:v>
                </c:pt>
                <c:pt idx="83">
                  <c:v>43011.5</c:v>
                </c:pt>
                <c:pt idx="84">
                  <c:v>43042</c:v>
                </c:pt>
                <c:pt idx="85">
                  <c:v>43072.5</c:v>
                </c:pt>
                <c:pt idx="86">
                  <c:v>43103</c:v>
                </c:pt>
                <c:pt idx="87">
                  <c:v>43133.5</c:v>
                </c:pt>
                <c:pt idx="88">
                  <c:v>43164</c:v>
                </c:pt>
                <c:pt idx="89">
                  <c:v>43194.5</c:v>
                </c:pt>
                <c:pt idx="90">
                  <c:v>43225</c:v>
                </c:pt>
                <c:pt idx="91">
                  <c:v>43255.5</c:v>
                </c:pt>
                <c:pt idx="92">
                  <c:v>43286</c:v>
                </c:pt>
                <c:pt idx="93">
                  <c:v>43316.5</c:v>
                </c:pt>
                <c:pt idx="94">
                  <c:v>43347</c:v>
                </c:pt>
                <c:pt idx="95">
                  <c:v>43377.5</c:v>
                </c:pt>
                <c:pt idx="96">
                  <c:v>43408</c:v>
                </c:pt>
                <c:pt idx="97">
                  <c:v>43438.5</c:v>
                </c:pt>
                <c:pt idx="98">
                  <c:v>43469</c:v>
                </c:pt>
                <c:pt idx="99">
                  <c:v>43499.5</c:v>
                </c:pt>
                <c:pt idx="100">
                  <c:v>43530</c:v>
                </c:pt>
                <c:pt idx="101">
                  <c:v>43560.5</c:v>
                </c:pt>
                <c:pt idx="102">
                  <c:v>43591</c:v>
                </c:pt>
                <c:pt idx="103">
                  <c:v>43621.5</c:v>
                </c:pt>
                <c:pt idx="104">
                  <c:v>43652</c:v>
                </c:pt>
                <c:pt idx="105">
                  <c:v>43682.5</c:v>
                </c:pt>
                <c:pt idx="106">
                  <c:v>43713</c:v>
                </c:pt>
                <c:pt idx="107">
                  <c:v>43743.5</c:v>
                </c:pt>
                <c:pt idx="108">
                  <c:v>43774</c:v>
                </c:pt>
                <c:pt idx="109">
                  <c:v>43804.5</c:v>
                </c:pt>
                <c:pt idx="110">
                  <c:v>43835</c:v>
                </c:pt>
                <c:pt idx="111">
                  <c:v>43865.5</c:v>
                </c:pt>
                <c:pt idx="112">
                  <c:v>43896</c:v>
                </c:pt>
                <c:pt idx="113">
                  <c:v>43926.5</c:v>
                </c:pt>
                <c:pt idx="114">
                  <c:v>43957</c:v>
                </c:pt>
                <c:pt idx="115">
                  <c:v>43987.5</c:v>
                </c:pt>
                <c:pt idx="116">
                  <c:v>44018</c:v>
                </c:pt>
                <c:pt idx="117">
                  <c:v>44048.5</c:v>
                </c:pt>
                <c:pt idx="118">
                  <c:v>44079</c:v>
                </c:pt>
                <c:pt idx="119">
                  <c:v>44109.5</c:v>
                </c:pt>
                <c:pt idx="120">
                  <c:v>44140</c:v>
                </c:pt>
                <c:pt idx="121">
                  <c:v>44170.5</c:v>
                </c:pt>
                <c:pt idx="122">
                  <c:v>44201</c:v>
                </c:pt>
                <c:pt idx="123">
                  <c:v>44231.5</c:v>
                </c:pt>
                <c:pt idx="124">
                  <c:v>44262</c:v>
                </c:pt>
                <c:pt idx="125">
                  <c:v>44292.5</c:v>
                </c:pt>
                <c:pt idx="126">
                  <c:v>44323</c:v>
                </c:pt>
                <c:pt idx="127">
                  <c:v>44353.5</c:v>
                </c:pt>
                <c:pt idx="128">
                  <c:v>44384</c:v>
                </c:pt>
                <c:pt idx="129">
                  <c:v>44414.5</c:v>
                </c:pt>
                <c:pt idx="130">
                  <c:v>44445</c:v>
                </c:pt>
                <c:pt idx="131">
                  <c:v>44475.5</c:v>
                </c:pt>
                <c:pt idx="132">
                  <c:v>44506</c:v>
                </c:pt>
                <c:pt idx="133">
                  <c:v>44536.5</c:v>
                </c:pt>
                <c:pt idx="134">
                  <c:v>44567</c:v>
                </c:pt>
                <c:pt idx="135">
                  <c:v>44597.5</c:v>
                </c:pt>
                <c:pt idx="136">
                  <c:v>44628</c:v>
                </c:pt>
              </c:strCache>
            </c:strRef>
          </c:cat>
          <c:val>
            <c:numRef>
              <c:f>'Pension Forcast Calcs'!$G$24:$G$160</c:f>
              <c:numCache>
                <c:ptCount val="137"/>
                <c:pt idx="0">
                  <c:v>25000</c:v>
                </c:pt>
                <c:pt idx="1">
                  <c:v>25000</c:v>
                </c:pt>
                <c:pt idx="2">
                  <c:v>25000</c:v>
                </c:pt>
                <c:pt idx="3">
                  <c:v>25000</c:v>
                </c:pt>
                <c:pt idx="4">
                  <c:v>25000</c:v>
                </c:pt>
                <c:pt idx="5">
                  <c:v>25000</c:v>
                </c:pt>
                <c:pt idx="6">
                  <c:v>25000</c:v>
                </c:pt>
                <c:pt idx="7">
                  <c:v>25000</c:v>
                </c:pt>
                <c:pt idx="8">
                  <c:v>25000</c:v>
                </c:pt>
                <c:pt idx="9">
                  <c:v>25000</c:v>
                </c:pt>
                <c:pt idx="10">
                  <c:v>25000</c:v>
                </c:pt>
                <c:pt idx="11">
                  <c:v>25000</c:v>
                </c:pt>
                <c:pt idx="12">
                  <c:v>25000</c:v>
                </c:pt>
                <c:pt idx="13">
                  <c:v>25000</c:v>
                </c:pt>
                <c:pt idx="14">
                  <c:v>25000</c:v>
                </c:pt>
                <c:pt idx="15">
                  <c:v>25000</c:v>
                </c:pt>
                <c:pt idx="16">
                  <c:v>25000</c:v>
                </c:pt>
                <c:pt idx="17">
                  <c:v>25000</c:v>
                </c:pt>
                <c:pt idx="18">
                  <c:v>25000</c:v>
                </c:pt>
                <c:pt idx="19">
                  <c:v>25000</c:v>
                </c:pt>
                <c:pt idx="20">
                  <c:v>25000</c:v>
                </c:pt>
                <c:pt idx="21">
                  <c:v>25000</c:v>
                </c:pt>
                <c:pt idx="22">
                  <c:v>25000</c:v>
                </c:pt>
                <c:pt idx="23">
                  <c:v>25000</c:v>
                </c:pt>
                <c:pt idx="24">
                  <c:v>25000</c:v>
                </c:pt>
                <c:pt idx="25">
                  <c:v>25000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numCache>
            </c:numRef>
          </c:val>
          <c:smooth val="0"/>
        </c:ser>
        <c:ser>
          <c:idx val="3"/>
          <c:order val="1"/>
          <c:tx>
            <c:strRef>
              <c:f>'Pension Forcast Calcs'!$J$23</c:f>
              <c:strCache>
                <c:ptCount val="1"/>
                <c:pt idx="0">
                  <c:v>Savings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'Pension Forcast Calcs'!$F$24:$F$160</c:f>
              <c:strCache>
                <c:ptCount val="137"/>
                <c:pt idx="0">
                  <c:v>40480</c:v>
                </c:pt>
                <c:pt idx="1">
                  <c:v>40510.5</c:v>
                </c:pt>
                <c:pt idx="2">
                  <c:v>40541</c:v>
                </c:pt>
                <c:pt idx="3">
                  <c:v>40571.5</c:v>
                </c:pt>
                <c:pt idx="4">
                  <c:v>40602</c:v>
                </c:pt>
                <c:pt idx="5">
                  <c:v>40632.5</c:v>
                </c:pt>
                <c:pt idx="6">
                  <c:v>40663</c:v>
                </c:pt>
                <c:pt idx="7">
                  <c:v>40693.5</c:v>
                </c:pt>
                <c:pt idx="8">
                  <c:v>40724</c:v>
                </c:pt>
                <c:pt idx="9">
                  <c:v>40754.5</c:v>
                </c:pt>
                <c:pt idx="10">
                  <c:v>40785</c:v>
                </c:pt>
                <c:pt idx="11">
                  <c:v>40815.5</c:v>
                </c:pt>
                <c:pt idx="12">
                  <c:v>40846</c:v>
                </c:pt>
                <c:pt idx="13">
                  <c:v>40876.5</c:v>
                </c:pt>
                <c:pt idx="14">
                  <c:v>40907</c:v>
                </c:pt>
                <c:pt idx="15">
                  <c:v>40937.5</c:v>
                </c:pt>
                <c:pt idx="16">
                  <c:v>40968</c:v>
                </c:pt>
                <c:pt idx="17">
                  <c:v>40998.5</c:v>
                </c:pt>
                <c:pt idx="18">
                  <c:v>41029</c:v>
                </c:pt>
                <c:pt idx="19">
                  <c:v>41059.5</c:v>
                </c:pt>
                <c:pt idx="20">
                  <c:v>41090</c:v>
                </c:pt>
                <c:pt idx="21">
                  <c:v>41120.5</c:v>
                </c:pt>
                <c:pt idx="22">
                  <c:v>41151</c:v>
                </c:pt>
                <c:pt idx="23">
                  <c:v>41181.5</c:v>
                </c:pt>
                <c:pt idx="24">
                  <c:v>41212</c:v>
                </c:pt>
                <c:pt idx="25">
                  <c:v>41242.5</c:v>
                </c:pt>
                <c:pt idx="26">
                  <c:v>41273</c:v>
                </c:pt>
                <c:pt idx="27">
                  <c:v>41303.5</c:v>
                </c:pt>
                <c:pt idx="28">
                  <c:v>41334</c:v>
                </c:pt>
                <c:pt idx="29">
                  <c:v>41364.5</c:v>
                </c:pt>
                <c:pt idx="30">
                  <c:v>41395</c:v>
                </c:pt>
                <c:pt idx="31">
                  <c:v>41425.5</c:v>
                </c:pt>
                <c:pt idx="32">
                  <c:v>41456</c:v>
                </c:pt>
                <c:pt idx="33">
                  <c:v>41486.5</c:v>
                </c:pt>
                <c:pt idx="34">
                  <c:v>41517</c:v>
                </c:pt>
                <c:pt idx="35">
                  <c:v>41547.5</c:v>
                </c:pt>
                <c:pt idx="36">
                  <c:v>41578</c:v>
                </c:pt>
                <c:pt idx="37">
                  <c:v>41608.5</c:v>
                </c:pt>
                <c:pt idx="38">
                  <c:v>41639</c:v>
                </c:pt>
                <c:pt idx="39">
                  <c:v>41669.5</c:v>
                </c:pt>
                <c:pt idx="40">
                  <c:v>41700</c:v>
                </c:pt>
                <c:pt idx="41">
                  <c:v>41730.5</c:v>
                </c:pt>
                <c:pt idx="42">
                  <c:v>41761</c:v>
                </c:pt>
                <c:pt idx="43">
                  <c:v>41791.5</c:v>
                </c:pt>
                <c:pt idx="44">
                  <c:v>41822</c:v>
                </c:pt>
                <c:pt idx="45">
                  <c:v>41852.5</c:v>
                </c:pt>
                <c:pt idx="46">
                  <c:v>41883</c:v>
                </c:pt>
                <c:pt idx="47">
                  <c:v>41913.5</c:v>
                </c:pt>
                <c:pt idx="48">
                  <c:v>41944</c:v>
                </c:pt>
                <c:pt idx="49">
                  <c:v>41974.5</c:v>
                </c:pt>
                <c:pt idx="50">
                  <c:v>42005</c:v>
                </c:pt>
                <c:pt idx="51">
                  <c:v>42035.5</c:v>
                </c:pt>
                <c:pt idx="52">
                  <c:v>42066</c:v>
                </c:pt>
                <c:pt idx="53">
                  <c:v>42096.5</c:v>
                </c:pt>
                <c:pt idx="54">
                  <c:v>42127</c:v>
                </c:pt>
                <c:pt idx="55">
                  <c:v>42157.5</c:v>
                </c:pt>
                <c:pt idx="56">
                  <c:v>42188</c:v>
                </c:pt>
                <c:pt idx="57">
                  <c:v>42218.5</c:v>
                </c:pt>
                <c:pt idx="58">
                  <c:v>42249</c:v>
                </c:pt>
                <c:pt idx="59">
                  <c:v>42279.5</c:v>
                </c:pt>
                <c:pt idx="60">
                  <c:v>42310</c:v>
                </c:pt>
                <c:pt idx="61">
                  <c:v>42340.5</c:v>
                </c:pt>
                <c:pt idx="62">
                  <c:v>42371</c:v>
                </c:pt>
                <c:pt idx="63">
                  <c:v>42401.5</c:v>
                </c:pt>
                <c:pt idx="64">
                  <c:v>42432</c:v>
                </c:pt>
                <c:pt idx="65">
                  <c:v>42462.5</c:v>
                </c:pt>
                <c:pt idx="66">
                  <c:v>42493</c:v>
                </c:pt>
                <c:pt idx="67">
                  <c:v>42523.5</c:v>
                </c:pt>
                <c:pt idx="68">
                  <c:v>42554</c:v>
                </c:pt>
                <c:pt idx="69">
                  <c:v>42584.5</c:v>
                </c:pt>
                <c:pt idx="70">
                  <c:v>42615</c:v>
                </c:pt>
                <c:pt idx="71">
                  <c:v>42645.5</c:v>
                </c:pt>
                <c:pt idx="72">
                  <c:v>42676</c:v>
                </c:pt>
                <c:pt idx="73">
                  <c:v>42706.5</c:v>
                </c:pt>
                <c:pt idx="74">
                  <c:v>42737</c:v>
                </c:pt>
                <c:pt idx="75">
                  <c:v>42767.5</c:v>
                </c:pt>
                <c:pt idx="76">
                  <c:v>42798</c:v>
                </c:pt>
                <c:pt idx="77">
                  <c:v>42828.5</c:v>
                </c:pt>
                <c:pt idx="78">
                  <c:v>42859</c:v>
                </c:pt>
                <c:pt idx="79">
                  <c:v>42889.5</c:v>
                </c:pt>
                <c:pt idx="80">
                  <c:v>42920</c:v>
                </c:pt>
                <c:pt idx="81">
                  <c:v>42950.5</c:v>
                </c:pt>
                <c:pt idx="82">
                  <c:v>42981</c:v>
                </c:pt>
                <c:pt idx="83">
                  <c:v>43011.5</c:v>
                </c:pt>
                <c:pt idx="84">
                  <c:v>43042</c:v>
                </c:pt>
                <c:pt idx="85">
                  <c:v>43072.5</c:v>
                </c:pt>
                <c:pt idx="86">
                  <c:v>43103</c:v>
                </c:pt>
                <c:pt idx="87">
                  <c:v>43133.5</c:v>
                </c:pt>
                <c:pt idx="88">
                  <c:v>43164</c:v>
                </c:pt>
                <c:pt idx="89">
                  <c:v>43194.5</c:v>
                </c:pt>
                <c:pt idx="90">
                  <c:v>43225</c:v>
                </c:pt>
                <c:pt idx="91">
                  <c:v>43255.5</c:v>
                </c:pt>
                <c:pt idx="92">
                  <c:v>43286</c:v>
                </c:pt>
                <c:pt idx="93">
                  <c:v>43316.5</c:v>
                </c:pt>
                <c:pt idx="94">
                  <c:v>43347</c:v>
                </c:pt>
                <c:pt idx="95">
                  <c:v>43377.5</c:v>
                </c:pt>
                <c:pt idx="96">
                  <c:v>43408</c:v>
                </c:pt>
                <c:pt idx="97">
                  <c:v>43438.5</c:v>
                </c:pt>
                <c:pt idx="98">
                  <c:v>43469</c:v>
                </c:pt>
                <c:pt idx="99">
                  <c:v>43499.5</c:v>
                </c:pt>
                <c:pt idx="100">
                  <c:v>43530</c:v>
                </c:pt>
                <c:pt idx="101">
                  <c:v>43560.5</c:v>
                </c:pt>
                <c:pt idx="102">
                  <c:v>43591</c:v>
                </c:pt>
                <c:pt idx="103">
                  <c:v>43621.5</c:v>
                </c:pt>
                <c:pt idx="104">
                  <c:v>43652</c:v>
                </c:pt>
                <c:pt idx="105">
                  <c:v>43682.5</c:v>
                </c:pt>
                <c:pt idx="106">
                  <c:v>43713</c:v>
                </c:pt>
                <c:pt idx="107">
                  <c:v>43743.5</c:v>
                </c:pt>
                <c:pt idx="108">
                  <c:v>43774</c:v>
                </c:pt>
                <c:pt idx="109">
                  <c:v>43804.5</c:v>
                </c:pt>
                <c:pt idx="110">
                  <c:v>43835</c:v>
                </c:pt>
                <c:pt idx="111">
                  <c:v>43865.5</c:v>
                </c:pt>
                <c:pt idx="112">
                  <c:v>43896</c:v>
                </c:pt>
                <c:pt idx="113">
                  <c:v>43926.5</c:v>
                </c:pt>
                <c:pt idx="114">
                  <c:v>43957</c:v>
                </c:pt>
                <c:pt idx="115">
                  <c:v>43987.5</c:v>
                </c:pt>
                <c:pt idx="116">
                  <c:v>44018</c:v>
                </c:pt>
                <c:pt idx="117">
                  <c:v>44048.5</c:v>
                </c:pt>
                <c:pt idx="118">
                  <c:v>44079</c:v>
                </c:pt>
                <c:pt idx="119">
                  <c:v>44109.5</c:v>
                </c:pt>
                <c:pt idx="120">
                  <c:v>44140</c:v>
                </c:pt>
                <c:pt idx="121">
                  <c:v>44170.5</c:v>
                </c:pt>
                <c:pt idx="122">
                  <c:v>44201</c:v>
                </c:pt>
                <c:pt idx="123">
                  <c:v>44231.5</c:v>
                </c:pt>
                <c:pt idx="124">
                  <c:v>44262</c:v>
                </c:pt>
                <c:pt idx="125">
                  <c:v>44292.5</c:v>
                </c:pt>
                <c:pt idx="126">
                  <c:v>44323</c:v>
                </c:pt>
                <c:pt idx="127">
                  <c:v>44353.5</c:v>
                </c:pt>
                <c:pt idx="128">
                  <c:v>44384</c:v>
                </c:pt>
                <c:pt idx="129">
                  <c:v>44414.5</c:v>
                </c:pt>
                <c:pt idx="130">
                  <c:v>44445</c:v>
                </c:pt>
                <c:pt idx="131">
                  <c:v>44475.5</c:v>
                </c:pt>
                <c:pt idx="132">
                  <c:v>44506</c:v>
                </c:pt>
                <c:pt idx="133">
                  <c:v>44536.5</c:v>
                </c:pt>
                <c:pt idx="134">
                  <c:v>44567</c:v>
                </c:pt>
                <c:pt idx="135">
                  <c:v>44597.5</c:v>
                </c:pt>
                <c:pt idx="136">
                  <c:v>44628</c:v>
                </c:pt>
              </c:strCache>
            </c:strRef>
          </c:cat>
          <c:val>
            <c:numRef>
              <c:f>'Pension Forcast Calcs'!$J$24:$J$160</c:f>
              <c:numCache>
                <c:ptCount val="137"/>
                <c:pt idx="0">
                  <c:v>30004.5</c:v>
                </c:pt>
                <c:pt idx="1">
                  <c:v>30009</c:v>
                </c:pt>
                <c:pt idx="2">
                  <c:v>30013.5</c:v>
                </c:pt>
                <c:pt idx="3">
                  <c:v>30018</c:v>
                </c:pt>
                <c:pt idx="4">
                  <c:v>30022.5</c:v>
                </c:pt>
                <c:pt idx="5">
                  <c:v>30027</c:v>
                </c:pt>
                <c:pt idx="6">
                  <c:v>30031.5</c:v>
                </c:pt>
                <c:pt idx="7">
                  <c:v>30036</c:v>
                </c:pt>
                <c:pt idx="8">
                  <c:v>30040.5</c:v>
                </c:pt>
                <c:pt idx="9">
                  <c:v>30045</c:v>
                </c:pt>
                <c:pt idx="10">
                  <c:v>30049.5</c:v>
                </c:pt>
                <c:pt idx="11">
                  <c:v>30054</c:v>
                </c:pt>
                <c:pt idx="12">
                  <c:v>30058.5</c:v>
                </c:pt>
                <c:pt idx="13">
                  <c:v>30063</c:v>
                </c:pt>
                <c:pt idx="14">
                  <c:v>30067.5</c:v>
                </c:pt>
                <c:pt idx="15">
                  <c:v>30072</c:v>
                </c:pt>
                <c:pt idx="16">
                  <c:v>30076.5</c:v>
                </c:pt>
                <c:pt idx="17">
                  <c:v>30081</c:v>
                </c:pt>
                <c:pt idx="18">
                  <c:v>30085.5</c:v>
                </c:pt>
                <c:pt idx="19">
                  <c:v>30090</c:v>
                </c:pt>
                <c:pt idx="20">
                  <c:v>30094.5</c:v>
                </c:pt>
                <c:pt idx="21">
                  <c:v>30099</c:v>
                </c:pt>
                <c:pt idx="22">
                  <c:v>30103.5</c:v>
                </c:pt>
                <c:pt idx="23">
                  <c:v>30108</c:v>
                </c:pt>
                <c:pt idx="24">
                  <c:v>30112.5</c:v>
                </c:pt>
                <c:pt idx="25">
                  <c:v>30117</c:v>
                </c:pt>
                <c:pt idx="26">
                  <c:v>29867</c:v>
                </c:pt>
                <c:pt idx="27">
                  <c:v>29617</c:v>
                </c:pt>
                <c:pt idx="28">
                  <c:v>29367</c:v>
                </c:pt>
                <c:pt idx="29">
                  <c:v>29117</c:v>
                </c:pt>
                <c:pt idx="30">
                  <c:v>28867</c:v>
                </c:pt>
                <c:pt idx="31">
                  <c:v>28617</c:v>
                </c:pt>
                <c:pt idx="32">
                  <c:v>28367</c:v>
                </c:pt>
                <c:pt idx="33">
                  <c:v>28117</c:v>
                </c:pt>
                <c:pt idx="34">
                  <c:v>27867</c:v>
                </c:pt>
                <c:pt idx="35">
                  <c:v>27617</c:v>
                </c:pt>
                <c:pt idx="36">
                  <c:v>27367</c:v>
                </c:pt>
                <c:pt idx="37">
                  <c:v>27117</c:v>
                </c:pt>
                <c:pt idx="38">
                  <c:v>26867</c:v>
                </c:pt>
                <c:pt idx="39">
                  <c:v>26617</c:v>
                </c:pt>
                <c:pt idx="40">
                  <c:v>26367</c:v>
                </c:pt>
                <c:pt idx="41">
                  <c:v>26117</c:v>
                </c:pt>
                <c:pt idx="42">
                  <c:v>25867</c:v>
                </c:pt>
                <c:pt idx="43">
                  <c:v>25617</c:v>
                </c:pt>
                <c:pt idx="44">
                  <c:v>25367</c:v>
                </c:pt>
                <c:pt idx="45">
                  <c:v>25117</c:v>
                </c:pt>
                <c:pt idx="46">
                  <c:v>24867</c:v>
                </c:pt>
                <c:pt idx="47">
                  <c:v>24617</c:v>
                </c:pt>
                <c:pt idx="48">
                  <c:v>24367</c:v>
                </c:pt>
                <c:pt idx="49">
                  <c:v>24117</c:v>
                </c:pt>
                <c:pt idx="50">
                  <c:v>23867</c:v>
                </c:pt>
                <c:pt idx="51">
                  <c:v>23617</c:v>
                </c:pt>
                <c:pt idx="52">
                  <c:v>23367</c:v>
                </c:pt>
                <c:pt idx="53">
                  <c:v>23117</c:v>
                </c:pt>
                <c:pt idx="54">
                  <c:v>22867</c:v>
                </c:pt>
                <c:pt idx="55">
                  <c:v>22617</c:v>
                </c:pt>
                <c:pt idx="56">
                  <c:v>22367</c:v>
                </c:pt>
                <c:pt idx="57">
                  <c:v>22117</c:v>
                </c:pt>
                <c:pt idx="58">
                  <c:v>21867</c:v>
                </c:pt>
                <c:pt idx="59">
                  <c:v>21617</c:v>
                </c:pt>
                <c:pt idx="60">
                  <c:v>21367</c:v>
                </c:pt>
                <c:pt idx="61">
                  <c:v>21117</c:v>
                </c:pt>
                <c:pt idx="62">
                  <c:v>20867</c:v>
                </c:pt>
                <c:pt idx="63">
                  <c:v>20617</c:v>
                </c:pt>
                <c:pt idx="64">
                  <c:v>20367</c:v>
                </c:pt>
                <c:pt idx="65">
                  <c:v>20117</c:v>
                </c:pt>
                <c:pt idx="66">
                  <c:v>19867</c:v>
                </c:pt>
                <c:pt idx="67">
                  <c:v>19617</c:v>
                </c:pt>
                <c:pt idx="68">
                  <c:v>19367</c:v>
                </c:pt>
                <c:pt idx="69">
                  <c:v>19117</c:v>
                </c:pt>
                <c:pt idx="70">
                  <c:v>18867</c:v>
                </c:pt>
                <c:pt idx="71">
                  <c:v>18617</c:v>
                </c:pt>
                <c:pt idx="72">
                  <c:v>18367</c:v>
                </c:pt>
                <c:pt idx="73">
                  <c:v>18117</c:v>
                </c:pt>
                <c:pt idx="74">
                  <c:v>17867</c:v>
                </c:pt>
                <c:pt idx="75">
                  <c:v>17617</c:v>
                </c:pt>
                <c:pt idx="76">
                  <c:v>17367</c:v>
                </c:pt>
                <c:pt idx="77">
                  <c:v>17117</c:v>
                </c:pt>
                <c:pt idx="78">
                  <c:v>16867</c:v>
                </c:pt>
                <c:pt idx="79">
                  <c:v>16617</c:v>
                </c:pt>
                <c:pt idx="80">
                  <c:v>16367</c:v>
                </c:pt>
                <c:pt idx="81">
                  <c:v>16117</c:v>
                </c:pt>
                <c:pt idx="82">
                  <c:v>15867</c:v>
                </c:pt>
                <c:pt idx="83">
                  <c:v>15617</c:v>
                </c:pt>
                <c:pt idx="84">
                  <c:v>15367</c:v>
                </c:pt>
                <c:pt idx="85">
                  <c:v>15117</c:v>
                </c:pt>
                <c:pt idx="86">
                  <c:v>14867</c:v>
                </c:pt>
                <c:pt idx="87">
                  <c:v>14617</c:v>
                </c:pt>
                <c:pt idx="88">
                  <c:v>14367</c:v>
                </c:pt>
                <c:pt idx="89">
                  <c:v>14117</c:v>
                </c:pt>
                <c:pt idx="90">
                  <c:v>13867</c:v>
                </c:pt>
                <c:pt idx="91">
                  <c:v>13617</c:v>
                </c:pt>
                <c:pt idx="92">
                  <c:v>13367</c:v>
                </c:pt>
                <c:pt idx="93">
                  <c:v>13117</c:v>
                </c:pt>
                <c:pt idx="94">
                  <c:v>12867</c:v>
                </c:pt>
                <c:pt idx="95">
                  <c:v>12617</c:v>
                </c:pt>
                <c:pt idx="96">
                  <c:v>12367</c:v>
                </c:pt>
                <c:pt idx="97">
                  <c:v>12117</c:v>
                </c:pt>
                <c:pt idx="98">
                  <c:v>11867</c:v>
                </c:pt>
                <c:pt idx="99">
                  <c:v>11617</c:v>
                </c:pt>
                <c:pt idx="100">
                  <c:v>11367</c:v>
                </c:pt>
                <c:pt idx="101">
                  <c:v>11117</c:v>
                </c:pt>
                <c:pt idx="102">
                  <c:v>10867</c:v>
                </c:pt>
                <c:pt idx="103">
                  <c:v>10617</c:v>
                </c:pt>
                <c:pt idx="104">
                  <c:v>10367</c:v>
                </c:pt>
                <c:pt idx="105">
                  <c:v>10117</c:v>
                </c:pt>
                <c:pt idx="106">
                  <c:v>10000</c:v>
                </c:pt>
                <c:pt idx="107">
                  <c:v>10000</c:v>
                </c:pt>
                <c:pt idx="108">
                  <c:v>10000</c:v>
                </c:pt>
                <c:pt idx="109">
                  <c:v>10000</c:v>
                </c:pt>
                <c:pt idx="110">
                  <c:v>10000</c:v>
                </c:pt>
                <c:pt idx="111">
                  <c:v>10000</c:v>
                </c:pt>
                <c:pt idx="112">
                  <c:v>10000</c:v>
                </c:pt>
                <c:pt idx="113">
                  <c:v>10000</c:v>
                </c:pt>
                <c:pt idx="114">
                  <c:v>10000</c:v>
                </c:pt>
                <c:pt idx="115">
                  <c:v>10000</c:v>
                </c:pt>
                <c:pt idx="116">
                  <c:v>10000</c:v>
                </c:pt>
                <c:pt idx="117">
                  <c:v>10000</c:v>
                </c:pt>
                <c:pt idx="118">
                  <c:v>10000</c:v>
                </c:pt>
                <c:pt idx="119">
                  <c:v>10000</c:v>
                </c:pt>
                <c:pt idx="120">
                  <c:v>10000</c:v>
                </c:pt>
                <c:pt idx="121">
                  <c:v>10000</c:v>
                </c:pt>
                <c:pt idx="122">
                  <c:v>10000</c:v>
                </c:pt>
                <c:pt idx="123">
                  <c:v>10000</c:v>
                </c:pt>
                <c:pt idx="124">
                  <c:v>10000</c:v>
                </c:pt>
                <c:pt idx="125">
                  <c:v>10000</c:v>
                </c:pt>
                <c:pt idx="126">
                  <c:v>10000</c:v>
                </c:pt>
                <c:pt idx="127">
                  <c:v>10000</c:v>
                </c:pt>
                <c:pt idx="128">
                  <c:v>10000</c:v>
                </c:pt>
                <c:pt idx="129">
                  <c:v>10000</c:v>
                </c:pt>
                <c:pt idx="130">
                  <c:v>10000</c:v>
                </c:pt>
                <c:pt idx="131">
                  <c:v>10000</c:v>
                </c:pt>
                <c:pt idx="132">
                  <c:v>10000</c:v>
                </c:pt>
                <c:pt idx="133">
                  <c:v>10000</c:v>
                </c:pt>
                <c:pt idx="134">
                  <c:v>10000</c:v>
                </c:pt>
                <c:pt idx="135">
                  <c:v>10000</c:v>
                </c:pt>
                <c:pt idx="136">
                  <c:v>10000</c:v>
                </c:pt>
              </c:numCache>
            </c:numRef>
          </c:val>
          <c:smooth val="0"/>
        </c:ser>
        <c:ser>
          <c:idx val="1"/>
          <c:order val="2"/>
          <c:tx>
            <c:strRef>
              <c:f>'Pension Forcast Calcs'!$K$23</c:f>
              <c:strCache>
                <c:ptCount val="1"/>
                <c:pt idx="0">
                  <c:v>OAP</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'Pension Forcast Calcs'!$F$24:$F$160</c:f>
              <c:strCache>
                <c:ptCount val="137"/>
                <c:pt idx="0">
                  <c:v>40480</c:v>
                </c:pt>
                <c:pt idx="1">
                  <c:v>40510.5</c:v>
                </c:pt>
                <c:pt idx="2">
                  <c:v>40541</c:v>
                </c:pt>
                <c:pt idx="3">
                  <c:v>40571.5</c:v>
                </c:pt>
                <c:pt idx="4">
                  <c:v>40602</c:v>
                </c:pt>
                <c:pt idx="5">
                  <c:v>40632.5</c:v>
                </c:pt>
                <c:pt idx="6">
                  <c:v>40663</c:v>
                </c:pt>
                <c:pt idx="7">
                  <c:v>40693.5</c:v>
                </c:pt>
                <c:pt idx="8">
                  <c:v>40724</c:v>
                </c:pt>
                <c:pt idx="9">
                  <c:v>40754.5</c:v>
                </c:pt>
                <c:pt idx="10">
                  <c:v>40785</c:v>
                </c:pt>
                <c:pt idx="11">
                  <c:v>40815.5</c:v>
                </c:pt>
                <c:pt idx="12">
                  <c:v>40846</c:v>
                </c:pt>
                <c:pt idx="13">
                  <c:v>40876.5</c:v>
                </c:pt>
                <c:pt idx="14">
                  <c:v>40907</c:v>
                </c:pt>
                <c:pt idx="15">
                  <c:v>40937.5</c:v>
                </c:pt>
                <c:pt idx="16">
                  <c:v>40968</c:v>
                </c:pt>
                <c:pt idx="17">
                  <c:v>40998.5</c:v>
                </c:pt>
                <c:pt idx="18">
                  <c:v>41029</c:v>
                </c:pt>
                <c:pt idx="19">
                  <c:v>41059.5</c:v>
                </c:pt>
                <c:pt idx="20">
                  <c:v>41090</c:v>
                </c:pt>
                <c:pt idx="21">
                  <c:v>41120.5</c:v>
                </c:pt>
                <c:pt idx="22">
                  <c:v>41151</c:v>
                </c:pt>
                <c:pt idx="23">
                  <c:v>41181.5</c:v>
                </c:pt>
                <c:pt idx="24">
                  <c:v>41212</c:v>
                </c:pt>
                <c:pt idx="25">
                  <c:v>41242.5</c:v>
                </c:pt>
                <c:pt idx="26">
                  <c:v>41273</c:v>
                </c:pt>
                <c:pt idx="27">
                  <c:v>41303.5</c:v>
                </c:pt>
                <c:pt idx="28">
                  <c:v>41334</c:v>
                </c:pt>
                <c:pt idx="29">
                  <c:v>41364.5</c:v>
                </c:pt>
                <c:pt idx="30">
                  <c:v>41395</c:v>
                </c:pt>
                <c:pt idx="31">
                  <c:v>41425.5</c:v>
                </c:pt>
                <c:pt idx="32">
                  <c:v>41456</c:v>
                </c:pt>
                <c:pt idx="33">
                  <c:v>41486.5</c:v>
                </c:pt>
                <c:pt idx="34">
                  <c:v>41517</c:v>
                </c:pt>
                <c:pt idx="35">
                  <c:v>41547.5</c:v>
                </c:pt>
                <c:pt idx="36">
                  <c:v>41578</c:v>
                </c:pt>
                <c:pt idx="37">
                  <c:v>41608.5</c:v>
                </c:pt>
                <c:pt idx="38">
                  <c:v>41639</c:v>
                </c:pt>
                <c:pt idx="39">
                  <c:v>41669.5</c:v>
                </c:pt>
                <c:pt idx="40">
                  <c:v>41700</c:v>
                </c:pt>
                <c:pt idx="41">
                  <c:v>41730.5</c:v>
                </c:pt>
                <c:pt idx="42">
                  <c:v>41761</c:v>
                </c:pt>
                <c:pt idx="43">
                  <c:v>41791.5</c:v>
                </c:pt>
                <c:pt idx="44">
                  <c:v>41822</c:v>
                </c:pt>
                <c:pt idx="45">
                  <c:v>41852.5</c:v>
                </c:pt>
                <c:pt idx="46">
                  <c:v>41883</c:v>
                </c:pt>
                <c:pt idx="47">
                  <c:v>41913.5</c:v>
                </c:pt>
                <c:pt idx="48">
                  <c:v>41944</c:v>
                </c:pt>
                <c:pt idx="49">
                  <c:v>41974.5</c:v>
                </c:pt>
                <c:pt idx="50">
                  <c:v>42005</c:v>
                </c:pt>
                <c:pt idx="51">
                  <c:v>42035.5</c:v>
                </c:pt>
                <c:pt idx="52">
                  <c:v>42066</c:v>
                </c:pt>
                <c:pt idx="53">
                  <c:v>42096.5</c:v>
                </c:pt>
                <c:pt idx="54">
                  <c:v>42127</c:v>
                </c:pt>
                <c:pt idx="55">
                  <c:v>42157.5</c:v>
                </c:pt>
                <c:pt idx="56">
                  <c:v>42188</c:v>
                </c:pt>
                <c:pt idx="57">
                  <c:v>42218.5</c:v>
                </c:pt>
                <c:pt idx="58">
                  <c:v>42249</c:v>
                </c:pt>
                <c:pt idx="59">
                  <c:v>42279.5</c:v>
                </c:pt>
                <c:pt idx="60">
                  <c:v>42310</c:v>
                </c:pt>
                <c:pt idx="61">
                  <c:v>42340.5</c:v>
                </c:pt>
                <c:pt idx="62">
                  <c:v>42371</c:v>
                </c:pt>
                <c:pt idx="63">
                  <c:v>42401.5</c:v>
                </c:pt>
                <c:pt idx="64">
                  <c:v>42432</c:v>
                </c:pt>
                <c:pt idx="65">
                  <c:v>42462.5</c:v>
                </c:pt>
                <c:pt idx="66">
                  <c:v>42493</c:v>
                </c:pt>
                <c:pt idx="67">
                  <c:v>42523.5</c:v>
                </c:pt>
                <c:pt idx="68">
                  <c:v>42554</c:v>
                </c:pt>
                <c:pt idx="69">
                  <c:v>42584.5</c:v>
                </c:pt>
                <c:pt idx="70">
                  <c:v>42615</c:v>
                </c:pt>
                <c:pt idx="71">
                  <c:v>42645.5</c:v>
                </c:pt>
                <c:pt idx="72">
                  <c:v>42676</c:v>
                </c:pt>
                <c:pt idx="73">
                  <c:v>42706.5</c:v>
                </c:pt>
                <c:pt idx="74">
                  <c:v>42737</c:v>
                </c:pt>
                <c:pt idx="75">
                  <c:v>42767.5</c:v>
                </c:pt>
                <c:pt idx="76">
                  <c:v>42798</c:v>
                </c:pt>
                <c:pt idx="77">
                  <c:v>42828.5</c:v>
                </c:pt>
                <c:pt idx="78">
                  <c:v>42859</c:v>
                </c:pt>
                <c:pt idx="79">
                  <c:v>42889.5</c:v>
                </c:pt>
                <c:pt idx="80">
                  <c:v>42920</c:v>
                </c:pt>
                <c:pt idx="81">
                  <c:v>42950.5</c:v>
                </c:pt>
                <c:pt idx="82">
                  <c:v>42981</c:v>
                </c:pt>
                <c:pt idx="83">
                  <c:v>43011.5</c:v>
                </c:pt>
                <c:pt idx="84">
                  <c:v>43042</c:v>
                </c:pt>
                <c:pt idx="85">
                  <c:v>43072.5</c:v>
                </c:pt>
                <c:pt idx="86">
                  <c:v>43103</c:v>
                </c:pt>
                <c:pt idx="87">
                  <c:v>43133.5</c:v>
                </c:pt>
                <c:pt idx="88">
                  <c:v>43164</c:v>
                </c:pt>
                <c:pt idx="89">
                  <c:v>43194.5</c:v>
                </c:pt>
                <c:pt idx="90">
                  <c:v>43225</c:v>
                </c:pt>
                <c:pt idx="91">
                  <c:v>43255.5</c:v>
                </c:pt>
                <c:pt idx="92">
                  <c:v>43286</c:v>
                </c:pt>
                <c:pt idx="93">
                  <c:v>43316.5</c:v>
                </c:pt>
                <c:pt idx="94">
                  <c:v>43347</c:v>
                </c:pt>
                <c:pt idx="95">
                  <c:v>43377.5</c:v>
                </c:pt>
                <c:pt idx="96">
                  <c:v>43408</c:v>
                </c:pt>
                <c:pt idx="97">
                  <c:v>43438.5</c:v>
                </c:pt>
                <c:pt idx="98">
                  <c:v>43469</c:v>
                </c:pt>
                <c:pt idx="99">
                  <c:v>43499.5</c:v>
                </c:pt>
                <c:pt idx="100">
                  <c:v>43530</c:v>
                </c:pt>
                <c:pt idx="101">
                  <c:v>43560.5</c:v>
                </c:pt>
                <c:pt idx="102">
                  <c:v>43591</c:v>
                </c:pt>
                <c:pt idx="103">
                  <c:v>43621.5</c:v>
                </c:pt>
                <c:pt idx="104">
                  <c:v>43652</c:v>
                </c:pt>
                <c:pt idx="105">
                  <c:v>43682.5</c:v>
                </c:pt>
                <c:pt idx="106">
                  <c:v>43713</c:v>
                </c:pt>
                <c:pt idx="107">
                  <c:v>43743.5</c:v>
                </c:pt>
                <c:pt idx="108">
                  <c:v>43774</c:v>
                </c:pt>
                <c:pt idx="109">
                  <c:v>43804.5</c:v>
                </c:pt>
                <c:pt idx="110">
                  <c:v>43835</c:v>
                </c:pt>
                <c:pt idx="111">
                  <c:v>43865.5</c:v>
                </c:pt>
                <c:pt idx="112">
                  <c:v>43896</c:v>
                </c:pt>
                <c:pt idx="113">
                  <c:v>43926.5</c:v>
                </c:pt>
                <c:pt idx="114">
                  <c:v>43957</c:v>
                </c:pt>
                <c:pt idx="115">
                  <c:v>43987.5</c:v>
                </c:pt>
                <c:pt idx="116">
                  <c:v>44018</c:v>
                </c:pt>
                <c:pt idx="117">
                  <c:v>44048.5</c:v>
                </c:pt>
                <c:pt idx="118">
                  <c:v>44079</c:v>
                </c:pt>
                <c:pt idx="119">
                  <c:v>44109.5</c:v>
                </c:pt>
                <c:pt idx="120">
                  <c:v>44140</c:v>
                </c:pt>
                <c:pt idx="121">
                  <c:v>44170.5</c:v>
                </c:pt>
                <c:pt idx="122">
                  <c:v>44201</c:v>
                </c:pt>
                <c:pt idx="123">
                  <c:v>44231.5</c:v>
                </c:pt>
                <c:pt idx="124">
                  <c:v>44262</c:v>
                </c:pt>
                <c:pt idx="125">
                  <c:v>44292.5</c:v>
                </c:pt>
                <c:pt idx="126">
                  <c:v>44323</c:v>
                </c:pt>
                <c:pt idx="127">
                  <c:v>44353.5</c:v>
                </c:pt>
                <c:pt idx="128">
                  <c:v>44384</c:v>
                </c:pt>
                <c:pt idx="129">
                  <c:v>44414.5</c:v>
                </c:pt>
                <c:pt idx="130">
                  <c:v>44445</c:v>
                </c:pt>
                <c:pt idx="131">
                  <c:v>44475.5</c:v>
                </c:pt>
                <c:pt idx="132">
                  <c:v>44506</c:v>
                </c:pt>
                <c:pt idx="133">
                  <c:v>44536.5</c:v>
                </c:pt>
                <c:pt idx="134">
                  <c:v>44567</c:v>
                </c:pt>
                <c:pt idx="135">
                  <c:v>44597.5</c:v>
                </c:pt>
                <c:pt idx="136">
                  <c:v>44628</c:v>
                </c:pt>
              </c:strCache>
            </c:strRef>
          </c:cat>
          <c:val>
            <c:numRef>
              <c:f>'Pension Forcast Calcs'!$K$24:$K$160</c:f>
              <c:numCache>
                <c:ptCount val="1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5044</c:v>
                </c:pt>
                <c:pt idx="51">
                  <c:v>5044</c:v>
                </c:pt>
                <c:pt idx="52">
                  <c:v>5044</c:v>
                </c:pt>
                <c:pt idx="53">
                  <c:v>5044</c:v>
                </c:pt>
                <c:pt idx="54">
                  <c:v>5044</c:v>
                </c:pt>
                <c:pt idx="55">
                  <c:v>5044</c:v>
                </c:pt>
                <c:pt idx="56">
                  <c:v>5044</c:v>
                </c:pt>
                <c:pt idx="57">
                  <c:v>5044</c:v>
                </c:pt>
                <c:pt idx="58">
                  <c:v>5044</c:v>
                </c:pt>
                <c:pt idx="59">
                  <c:v>5044</c:v>
                </c:pt>
                <c:pt idx="60">
                  <c:v>5044</c:v>
                </c:pt>
                <c:pt idx="61">
                  <c:v>5044</c:v>
                </c:pt>
                <c:pt idx="62">
                  <c:v>5044</c:v>
                </c:pt>
                <c:pt idx="63">
                  <c:v>5044</c:v>
                </c:pt>
                <c:pt idx="64">
                  <c:v>5044</c:v>
                </c:pt>
                <c:pt idx="65">
                  <c:v>5044</c:v>
                </c:pt>
                <c:pt idx="66">
                  <c:v>5044</c:v>
                </c:pt>
                <c:pt idx="67">
                  <c:v>5044</c:v>
                </c:pt>
                <c:pt idx="68">
                  <c:v>5044</c:v>
                </c:pt>
                <c:pt idx="69">
                  <c:v>5044</c:v>
                </c:pt>
                <c:pt idx="70">
                  <c:v>5044</c:v>
                </c:pt>
                <c:pt idx="71">
                  <c:v>5044</c:v>
                </c:pt>
                <c:pt idx="72">
                  <c:v>5044</c:v>
                </c:pt>
                <c:pt idx="73">
                  <c:v>5044</c:v>
                </c:pt>
                <c:pt idx="74">
                  <c:v>5044</c:v>
                </c:pt>
                <c:pt idx="75">
                  <c:v>5044</c:v>
                </c:pt>
                <c:pt idx="76">
                  <c:v>5044</c:v>
                </c:pt>
                <c:pt idx="77">
                  <c:v>5044</c:v>
                </c:pt>
                <c:pt idx="78">
                  <c:v>5044</c:v>
                </c:pt>
                <c:pt idx="79">
                  <c:v>5044</c:v>
                </c:pt>
                <c:pt idx="80">
                  <c:v>5044</c:v>
                </c:pt>
                <c:pt idx="81">
                  <c:v>5044</c:v>
                </c:pt>
                <c:pt idx="82">
                  <c:v>5044</c:v>
                </c:pt>
                <c:pt idx="83">
                  <c:v>5044</c:v>
                </c:pt>
                <c:pt idx="84">
                  <c:v>5044</c:v>
                </c:pt>
                <c:pt idx="85">
                  <c:v>5044</c:v>
                </c:pt>
                <c:pt idx="86">
                  <c:v>5044</c:v>
                </c:pt>
                <c:pt idx="87">
                  <c:v>5044</c:v>
                </c:pt>
                <c:pt idx="88">
                  <c:v>5044</c:v>
                </c:pt>
                <c:pt idx="89">
                  <c:v>5044</c:v>
                </c:pt>
                <c:pt idx="90">
                  <c:v>5044</c:v>
                </c:pt>
                <c:pt idx="91">
                  <c:v>5044</c:v>
                </c:pt>
                <c:pt idx="92">
                  <c:v>5044</c:v>
                </c:pt>
                <c:pt idx="93">
                  <c:v>5044</c:v>
                </c:pt>
                <c:pt idx="94">
                  <c:v>5044</c:v>
                </c:pt>
                <c:pt idx="95">
                  <c:v>5044</c:v>
                </c:pt>
                <c:pt idx="96">
                  <c:v>5044</c:v>
                </c:pt>
                <c:pt idx="97">
                  <c:v>5044</c:v>
                </c:pt>
                <c:pt idx="98">
                  <c:v>5044</c:v>
                </c:pt>
                <c:pt idx="99">
                  <c:v>5044</c:v>
                </c:pt>
                <c:pt idx="100">
                  <c:v>5044</c:v>
                </c:pt>
                <c:pt idx="101">
                  <c:v>5044</c:v>
                </c:pt>
                <c:pt idx="102">
                  <c:v>5044</c:v>
                </c:pt>
                <c:pt idx="103">
                  <c:v>5044</c:v>
                </c:pt>
                <c:pt idx="104">
                  <c:v>5044</c:v>
                </c:pt>
                <c:pt idx="105">
                  <c:v>5044</c:v>
                </c:pt>
                <c:pt idx="106">
                  <c:v>5044</c:v>
                </c:pt>
                <c:pt idx="107">
                  <c:v>5044</c:v>
                </c:pt>
                <c:pt idx="108">
                  <c:v>5044</c:v>
                </c:pt>
                <c:pt idx="109">
                  <c:v>5044</c:v>
                </c:pt>
                <c:pt idx="110">
                  <c:v>5044</c:v>
                </c:pt>
                <c:pt idx="111">
                  <c:v>5044</c:v>
                </c:pt>
                <c:pt idx="112">
                  <c:v>5044</c:v>
                </c:pt>
                <c:pt idx="113">
                  <c:v>5044</c:v>
                </c:pt>
                <c:pt idx="114">
                  <c:v>5044</c:v>
                </c:pt>
                <c:pt idx="115">
                  <c:v>5044</c:v>
                </c:pt>
                <c:pt idx="116">
                  <c:v>5044</c:v>
                </c:pt>
                <c:pt idx="117">
                  <c:v>5044</c:v>
                </c:pt>
                <c:pt idx="118">
                  <c:v>5044</c:v>
                </c:pt>
                <c:pt idx="119">
                  <c:v>5044</c:v>
                </c:pt>
                <c:pt idx="120">
                  <c:v>5044</c:v>
                </c:pt>
                <c:pt idx="121">
                  <c:v>5044</c:v>
                </c:pt>
                <c:pt idx="122">
                  <c:v>5044</c:v>
                </c:pt>
                <c:pt idx="123">
                  <c:v>5044</c:v>
                </c:pt>
                <c:pt idx="124">
                  <c:v>5044</c:v>
                </c:pt>
                <c:pt idx="125">
                  <c:v>5044</c:v>
                </c:pt>
                <c:pt idx="126">
                  <c:v>5044</c:v>
                </c:pt>
                <c:pt idx="127">
                  <c:v>5044</c:v>
                </c:pt>
                <c:pt idx="128">
                  <c:v>5044</c:v>
                </c:pt>
                <c:pt idx="129">
                  <c:v>5044</c:v>
                </c:pt>
                <c:pt idx="130">
                  <c:v>5044</c:v>
                </c:pt>
                <c:pt idx="131">
                  <c:v>5044</c:v>
                </c:pt>
                <c:pt idx="132">
                  <c:v>5044</c:v>
                </c:pt>
                <c:pt idx="133">
                  <c:v>5044</c:v>
                </c:pt>
                <c:pt idx="134">
                  <c:v>5044</c:v>
                </c:pt>
                <c:pt idx="135">
                  <c:v>5044</c:v>
                </c:pt>
                <c:pt idx="136">
                  <c:v>5044</c:v>
                </c:pt>
              </c:numCache>
            </c:numRef>
          </c:val>
          <c:smooth val="0"/>
        </c:ser>
        <c:ser>
          <c:idx val="2"/>
          <c:order val="3"/>
          <c:tx>
            <c:strRef>
              <c:f>'Pension Forcast Calcs'!$L$23</c:f>
              <c:strCache>
                <c:ptCount val="1"/>
                <c:pt idx="0">
                  <c:v>Company Pension</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'Pension Forcast Calcs'!$F$24:$F$160</c:f>
              <c:strCache>
                <c:ptCount val="137"/>
                <c:pt idx="0">
                  <c:v>40480</c:v>
                </c:pt>
                <c:pt idx="1">
                  <c:v>40510.5</c:v>
                </c:pt>
                <c:pt idx="2">
                  <c:v>40541</c:v>
                </c:pt>
                <c:pt idx="3">
                  <c:v>40571.5</c:v>
                </c:pt>
                <c:pt idx="4">
                  <c:v>40602</c:v>
                </c:pt>
                <c:pt idx="5">
                  <c:v>40632.5</c:v>
                </c:pt>
                <c:pt idx="6">
                  <c:v>40663</c:v>
                </c:pt>
                <c:pt idx="7">
                  <c:v>40693.5</c:v>
                </c:pt>
                <c:pt idx="8">
                  <c:v>40724</c:v>
                </c:pt>
                <c:pt idx="9">
                  <c:v>40754.5</c:v>
                </c:pt>
                <c:pt idx="10">
                  <c:v>40785</c:v>
                </c:pt>
                <c:pt idx="11">
                  <c:v>40815.5</c:v>
                </c:pt>
                <c:pt idx="12">
                  <c:v>40846</c:v>
                </c:pt>
                <c:pt idx="13">
                  <c:v>40876.5</c:v>
                </c:pt>
                <c:pt idx="14">
                  <c:v>40907</c:v>
                </c:pt>
                <c:pt idx="15">
                  <c:v>40937.5</c:v>
                </c:pt>
                <c:pt idx="16">
                  <c:v>40968</c:v>
                </c:pt>
                <c:pt idx="17">
                  <c:v>40998.5</c:v>
                </c:pt>
                <c:pt idx="18">
                  <c:v>41029</c:v>
                </c:pt>
                <c:pt idx="19">
                  <c:v>41059.5</c:v>
                </c:pt>
                <c:pt idx="20">
                  <c:v>41090</c:v>
                </c:pt>
                <c:pt idx="21">
                  <c:v>41120.5</c:v>
                </c:pt>
                <c:pt idx="22">
                  <c:v>41151</c:v>
                </c:pt>
                <c:pt idx="23">
                  <c:v>41181.5</c:v>
                </c:pt>
                <c:pt idx="24">
                  <c:v>41212</c:v>
                </c:pt>
                <c:pt idx="25">
                  <c:v>41242.5</c:v>
                </c:pt>
                <c:pt idx="26">
                  <c:v>41273</c:v>
                </c:pt>
                <c:pt idx="27">
                  <c:v>41303.5</c:v>
                </c:pt>
                <c:pt idx="28">
                  <c:v>41334</c:v>
                </c:pt>
                <c:pt idx="29">
                  <c:v>41364.5</c:v>
                </c:pt>
                <c:pt idx="30">
                  <c:v>41395</c:v>
                </c:pt>
                <c:pt idx="31">
                  <c:v>41425.5</c:v>
                </c:pt>
                <c:pt idx="32">
                  <c:v>41456</c:v>
                </c:pt>
                <c:pt idx="33">
                  <c:v>41486.5</c:v>
                </c:pt>
                <c:pt idx="34">
                  <c:v>41517</c:v>
                </c:pt>
                <c:pt idx="35">
                  <c:v>41547.5</c:v>
                </c:pt>
                <c:pt idx="36">
                  <c:v>41578</c:v>
                </c:pt>
                <c:pt idx="37">
                  <c:v>41608.5</c:v>
                </c:pt>
                <c:pt idx="38">
                  <c:v>41639</c:v>
                </c:pt>
                <c:pt idx="39">
                  <c:v>41669.5</c:v>
                </c:pt>
                <c:pt idx="40">
                  <c:v>41700</c:v>
                </c:pt>
                <c:pt idx="41">
                  <c:v>41730.5</c:v>
                </c:pt>
                <c:pt idx="42">
                  <c:v>41761</c:v>
                </c:pt>
                <c:pt idx="43">
                  <c:v>41791.5</c:v>
                </c:pt>
                <c:pt idx="44">
                  <c:v>41822</c:v>
                </c:pt>
                <c:pt idx="45">
                  <c:v>41852.5</c:v>
                </c:pt>
                <c:pt idx="46">
                  <c:v>41883</c:v>
                </c:pt>
                <c:pt idx="47">
                  <c:v>41913.5</c:v>
                </c:pt>
                <c:pt idx="48">
                  <c:v>41944</c:v>
                </c:pt>
                <c:pt idx="49">
                  <c:v>41974.5</c:v>
                </c:pt>
                <c:pt idx="50">
                  <c:v>42005</c:v>
                </c:pt>
                <c:pt idx="51">
                  <c:v>42035.5</c:v>
                </c:pt>
                <c:pt idx="52">
                  <c:v>42066</c:v>
                </c:pt>
                <c:pt idx="53">
                  <c:v>42096.5</c:v>
                </c:pt>
                <c:pt idx="54">
                  <c:v>42127</c:v>
                </c:pt>
                <c:pt idx="55">
                  <c:v>42157.5</c:v>
                </c:pt>
                <c:pt idx="56">
                  <c:v>42188</c:v>
                </c:pt>
                <c:pt idx="57">
                  <c:v>42218.5</c:v>
                </c:pt>
                <c:pt idx="58">
                  <c:v>42249</c:v>
                </c:pt>
                <c:pt idx="59">
                  <c:v>42279.5</c:v>
                </c:pt>
                <c:pt idx="60">
                  <c:v>42310</c:v>
                </c:pt>
                <c:pt idx="61">
                  <c:v>42340.5</c:v>
                </c:pt>
                <c:pt idx="62">
                  <c:v>42371</c:v>
                </c:pt>
                <c:pt idx="63">
                  <c:v>42401.5</c:v>
                </c:pt>
                <c:pt idx="64">
                  <c:v>42432</c:v>
                </c:pt>
                <c:pt idx="65">
                  <c:v>42462.5</c:v>
                </c:pt>
                <c:pt idx="66">
                  <c:v>42493</c:v>
                </c:pt>
                <c:pt idx="67">
                  <c:v>42523.5</c:v>
                </c:pt>
                <c:pt idx="68">
                  <c:v>42554</c:v>
                </c:pt>
                <c:pt idx="69">
                  <c:v>42584.5</c:v>
                </c:pt>
                <c:pt idx="70">
                  <c:v>42615</c:v>
                </c:pt>
                <c:pt idx="71">
                  <c:v>42645.5</c:v>
                </c:pt>
                <c:pt idx="72">
                  <c:v>42676</c:v>
                </c:pt>
                <c:pt idx="73">
                  <c:v>42706.5</c:v>
                </c:pt>
                <c:pt idx="74">
                  <c:v>42737</c:v>
                </c:pt>
                <c:pt idx="75">
                  <c:v>42767.5</c:v>
                </c:pt>
                <c:pt idx="76">
                  <c:v>42798</c:v>
                </c:pt>
                <c:pt idx="77">
                  <c:v>42828.5</c:v>
                </c:pt>
                <c:pt idx="78">
                  <c:v>42859</c:v>
                </c:pt>
                <c:pt idx="79">
                  <c:v>42889.5</c:v>
                </c:pt>
                <c:pt idx="80">
                  <c:v>42920</c:v>
                </c:pt>
                <c:pt idx="81">
                  <c:v>42950.5</c:v>
                </c:pt>
                <c:pt idx="82">
                  <c:v>42981</c:v>
                </c:pt>
                <c:pt idx="83">
                  <c:v>43011.5</c:v>
                </c:pt>
                <c:pt idx="84">
                  <c:v>43042</c:v>
                </c:pt>
                <c:pt idx="85">
                  <c:v>43072.5</c:v>
                </c:pt>
                <c:pt idx="86">
                  <c:v>43103</c:v>
                </c:pt>
                <c:pt idx="87">
                  <c:v>43133.5</c:v>
                </c:pt>
                <c:pt idx="88">
                  <c:v>43164</c:v>
                </c:pt>
                <c:pt idx="89">
                  <c:v>43194.5</c:v>
                </c:pt>
                <c:pt idx="90">
                  <c:v>43225</c:v>
                </c:pt>
                <c:pt idx="91">
                  <c:v>43255.5</c:v>
                </c:pt>
                <c:pt idx="92">
                  <c:v>43286</c:v>
                </c:pt>
                <c:pt idx="93">
                  <c:v>43316.5</c:v>
                </c:pt>
                <c:pt idx="94">
                  <c:v>43347</c:v>
                </c:pt>
                <c:pt idx="95">
                  <c:v>43377.5</c:v>
                </c:pt>
                <c:pt idx="96">
                  <c:v>43408</c:v>
                </c:pt>
                <c:pt idx="97">
                  <c:v>43438.5</c:v>
                </c:pt>
                <c:pt idx="98">
                  <c:v>43469</c:v>
                </c:pt>
                <c:pt idx="99">
                  <c:v>43499.5</c:v>
                </c:pt>
                <c:pt idx="100">
                  <c:v>43530</c:v>
                </c:pt>
                <c:pt idx="101">
                  <c:v>43560.5</c:v>
                </c:pt>
                <c:pt idx="102">
                  <c:v>43591</c:v>
                </c:pt>
                <c:pt idx="103">
                  <c:v>43621.5</c:v>
                </c:pt>
                <c:pt idx="104">
                  <c:v>43652</c:v>
                </c:pt>
                <c:pt idx="105">
                  <c:v>43682.5</c:v>
                </c:pt>
                <c:pt idx="106">
                  <c:v>43713</c:v>
                </c:pt>
                <c:pt idx="107">
                  <c:v>43743.5</c:v>
                </c:pt>
                <c:pt idx="108">
                  <c:v>43774</c:v>
                </c:pt>
                <c:pt idx="109">
                  <c:v>43804.5</c:v>
                </c:pt>
                <c:pt idx="110">
                  <c:v>43835</c:v>
                </c:pt>
                <c:pt idx="111">
                  <c:v>43865.5</c:v>
                </c:pt>
                <c:pt idx="112">
                  <c:v>43896</c:v>
                </c:pt>
                <c:pt idx="113">
                  <c:v>43926.5</c:v>
                </c:pt>
                <c:pt idx="114">
                  <c:v>43957</c:v>
                </c:pt>
                <c:pt idx="115">
                  <c:v>43987.5</c:v>
                </c:pt>
                <c:pt idx="116">
                  <c:v>44018</c:v>
                </c:pt>
                <c:pt idx="117">
                  <c:v>44048.5</c:v>
                </c:pt>
                <c:pt idx="118">
                  <c:v>44079</c:v>
                </c:pt>
                <c:pt idx="119">
                  <c:v>44109.5</c:v>
                </c:pt>
                <c:pt idx="120">
                  <c:v>44140</c:v>
                </c:pt>
                <c:pt idx="121">
                  <c:v>44170.5</c:v>
                </c:pt>
                <c:pt idx="122">
                  <c:v>44201</c:v>
                </c:pt>
                <c:pt idx="123">
                  <c:v>44231.5</c:v>
                </c:pt>
                <c:pt idx="124">
                  <c:v>44262</c:v>
                </c:pt>
                <c:pt idx="125">
                  <c:v>44292.5</c:v>
                </c:pt>
                <c:pt idx="126">
                  <c:v>44323</c:v>
                </c:pt>
                <c:pt idx="127">
                  <c:v>44353.5</c:v>
                </c:pt>
                <c:pt idx="128">
                  <c:v>44384</c:v>
                </c:pt>
                <c:pt idx="129">
                  <c:v>44414.5</c:v>
                </c:pt>
                <c:pt idx="130">
                  <c:v>44445</c:v>
                </c:pt>
                <c:pt idx="131">
                  <c:v>44475.5</c:v>
                </c:pt>
                <c:pt idx="132">
                  <c:v>44506</c:v>
                </c:pt>
                <c:pt idx="133">
                  <c:v>44536.5</c:v>
                </c:pt>
                <c:pt idx="134">
                  <c:v>44567</c:v>
                </c:pt>
                <c:pt idx="135">
                  <c:v>44597.5</c:v>
                </c:pt>
                <c:pt idx="136">
                  <c:v>44628</c:v>
                </c:pt>
              </c:strCache>
            </c:strRef>
          </c:cat>
          <c:val>
            <c:numRef>
              <c:f>'Pension Forcast Calcs'!$L$24:$L$160</c:f>
              <c:numCache>
                <c:ptCount val="1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10000</c:v>
                </c:pt>
                <c:pt idx="39">
                  <c:v>10000</c:v>
                </c:pt>
                <c:pt idx="40">
                  <c:v>10000</c:v>
                </c:pt>
                <c:pt idx="41">
                  <c:v>10000</c:v>
                </c:pt>
                <c:pt idx="42">
                  <c:v>10000</c:v>
                </c:pt>
                <c:pt idx="43">
                  <c:v>10000</c:v>
                </c:pt>
                <c:pt idx="44">
                  <c:v>10000</c:v>
                </c:pt>
                <c:pt idx="45">
                  <c:v>10000</c:v>
                </c:pt>
                <c:pt idx="46">
                  <c:v>10000</c:v>
                </c:pt>
                <c:pt idx="47">
                  <c:v>10000</c:v>
                </c:pt>
                <c:pt idx="48">
                  <c:v>10000</c:v>
                </c:pt>
                <c:pt idx="49">
                  <c:v>10000</c:v>
                </c:pt>
                <c:pt idx="50">
                  <c:v>10000</c:v>
                </c:pt>
                <c:pt idx="51">
                  <c:v>10000</c:v>
                </c:pt>
                <c:pt idx="52">
                  <c:v>10000</c:v>
                </c:pt>
                <c:pt idx="53">
                  <c:v>10000</c:v>
                </c:pt>
                <c:pt idx="54">
                  <c:v>10000</c:v>
                </c:pt>
                <c:pt idx="55">
                  <c:v>10000</c:v>
                </c:pt>
                <c:pt idx="56">
                  <c:v>10000</c:v>
                </c:pt>
                <c:pt idx="57">
                  <c:v>10000</c:v>
                </c:pt>
                <c:pt idx="58">
                  <c:v>10000</c:v>
                </c:pt>
                <c:pt idx="59">
                  <c:v>10000</c:v>
                </c:pt>
                <c:pt idx="60">
                  <c:v>10000</c:v>
                </c:pt>
                <c:pt idx="61">
                  <c:v>10000</c:v>
                </c:pt>
                <c:pt idx="62">
                  <c:v>10000</c:v>
                </c:pt>
                <c:pt idx="63">
                  <c:v>10000</c:v>
                </c:pt>
                <c:pt idx="64">
                  <c:v>10000</c:v>
                </c:pt>
                <c:pt idx="65">
                  <c:v>10000</c:v>
                </c:pt>
                <c:pt idx="66">
                  <c:v>10000</c:v>
                </c:pt>
                <c:pt idx="67">
                  <c:v>10000</c:v>
                </c:pt>
                <c:pt idx="68">
                  <c:v>10000</c:v>
                </c:pt>
                <c:pt idx="69">
                  <c:v>10000</c:v>
                </c:pt>
                <c:pt idx="70">
                  <c:v>10000</c:v>
                </c:pt>
                <c:pt idx="71">
                  <c:v>10000</c:v>
                </c:pt>
                <c:pt idx="72">
                  <c:v>10000</c:v>
                </c:pt>
                <c:pt idx="73">
                  <c:v>10000</c:v>
                </c:pt>
                <c:pt idx="74">
                  <c:v>10000</c:v>
                </c:pt>
                <c:pt idx="75">
                  <c:v>10000</c:v>
                </c:pt>
                <c:pt idx="76">
                  <c:v>10000</c:v>
                </c:pt>
                <c:pt idx="77">
                  <c:v>10000</c:v>
                </c:pt>
                <c:pt idx="78">
                  <c:v>10000</c:v>
                </c:pt>
                <c:pt idx="79">
                  <c:v>10000</c:v>
                </c:pt>
                <c:pt idx="80">
                  <c:v>10000</c:v>
                </c:pt>
                <c:pt idx="81">
                  <c:v>10000</c:v>
                </c:pt>
                <c:pt idx="82">
                  <c:v>10000</c:v>
                </c:pt>
                <c:pt idx="83">
                  <c:v>10000</c:v>
                </c:pt>
                <c:pt idx="84">
                  <c:v>10000</c:v>
                </c:pt>
                <c:pt idx="85">
                  <c:v>10000</c:v>
                </c:pt>
                <c:pt idx="86">
                  <c:v>10000</c:v>
                </c:pt>
                <c:pt idx="87">
                  <c:v>10000</c:v>
                </c:pt>
                <c:pt idx="88">
                  <c:v>10000</c:v>
                </c:pt>
                <c:pt idx="89">
                  <c:v>10000</c:v>
                </c:pt>
                <c:pt idx="90">
                  <c:v>10000</c:v>
                </c:pt>
                <c:pt idx="91">
                  <c:v>10000</c:v>
                </c:pt>
                <c:pt idx="92">
                  <c:v>10000</c:v>
                </c:pt>
                <c:pt idx="93">
                  <c:v>10000</c:v>
                </c:pt>
                <c:pt idx="94">
                  <c:v>10000</c:v>
                </c:pt>
                <c:pt idx="95">
                  <c:v>10000</c:v>
                </c:pt>
                <c:pt idx="96">
                  <c:v>10000</c:v>
                </c:pt>
                <c:pt idx="97">
                  <c:v>10000</c:v>
                </c:pt>
                <c:pt idx="98">
                  <c:v>10000</c:v>
                </c:pt>
                <c:pt idx="99">
                  <c:v>10000</c:v>
                </c:pt>
                <c:pt idx="100">
                  <c:v>10000</c:v>
                </c:pt>
                <c:pt idx="101">
                  <c:v>10000</c:v>
                </c:pt>
                <c:pt idx="102">
                  <c:v>10000</c:v>
                </c:pt>
                <c:pt idx="103">
                  <c:v>10000</c:v>
                </c:pt>
                <c:pt idx="104">
                  <c:v>10000</c:v>
                </c:pt>
                <c:pt idx="105">
                  <c:v>10000</c:v>
                </c:pt>
                <c:pt idx="106">
                  <c:v>10000</c:v>
                </c:pt>
                <c:pt idx="107">
                  <c:v>10000</c:v>
                </c:pt>
                <c:pt idx="108">
                  <c:v>10000</c:v>
                </c:pt>
                <c:pt idx="109">
                  <c:v>10000</c:v>
                </c:pt>
                <c:pt idx="110">
                  <c:v>10000</c:v>
                </c:pt>
                <c:pt idx="111">
                  <c:v>10000</c:v>
                </c:pt>
                <c:pt idx="112">
                  <c:v>10000</c:v>
                </c:pt>
                <c:pt idx="113">
                  <c:v>10000</c:v>
                </c:pt>
                <c:pt idx="114">
                  <c:v>10000</c:v>
                </c:pt>
                <c:pt idx="115">
                  <c:v>10000</c:v>
                </c:pt>
                <c:pt idx="116">
                  <c:v>10000</c:v>
                </c:pt>
                <c:pt idx="117">
                  <c:v>10000</c:v>
                </c:pt>
                <c:pt idx="118">
                  <c:v>10000</c:v>
                </c:pt>
                <c:pt idx="119">
                  <c:v>10000</c:v>
                </c:pt>
                <c:pt idx="120">
                  <c:v>10000</c:v>
                </c:pt>
                <c:pt idx="121">
                  <c:v>10000</c:v>
                </c:pt>
                <c:pt idx="122">
                  <c:v>10000</c:v>
                </c:pt>
                <c:pt idx="123">
                  <c:v>10000</c:v>
                </c:pt>
                <c:pt idx="124">
                  <c:v>10000</c:v>
                </c:pt>
                <c:pt idx="125">
                  <c:v>10000</c:v>
                </c:pt>
                <c:pt idx="126">
                  <c:v>10000</c:v>
                </c:pt>
                <c:pt idx="127">
                  <c:v>10000</c:v>
                </c:pt>
                <c:pt idx="128">
                  <c:v>10000</c:v>
                </c:pt>
                <c:pt idx="129">
                  <c:v>10000</c:v>
                </c:pt>
                <c:pt idx="130">
                  <c:v>10000</c:v>
                </c:pt>
                <c:pt idx="131">
                  <c:v>10000</c:v>
                </c:pt>
                <c:pt idx="132">
                  <c:v>10000</c:v>
                </c:pt>
                <c:pt idx="133">
                  <c:v>10000</c:v>
                </c:pt>
                <c:pt idx="134">
                  <c:v>10000</c:v>
                </c:pt>
                <c:pt idx="135">
                  <c:v>10000</c:v>
                </c:pt>
                <c:pt idx="136">
                  <c:v>10000</c:v>
                </c:pt>
              </c:numCache>
            </c:numRef>
          </c:val>
          <c:smooth val="0"/>
        </c:ser>
        <c:ser>
          <c:idx val="4"/>
          <c:order val="4"/>
          <c:tx>
            <c:strRef>
              <c:f>'Pension Forcast Calcs'!$P$23</c:f>
              <c:strCache>
                <c:ptCount val="1"/>
                <c:pt idx="0">
                  <c:v>Pension (2)</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'Pension Forcast Calcs'!$F$24:$F$160</c:f>
              <c:strCache>
                <c:ptCount val="137"/>
                <c:pt idx="0">
                  <c:v>40480</c:v>
                </c:pt>
                <c:pt idx="1">
                  <c:v>40510.5</c:v>
                </c:pt>
                <c:pt idx="2">
                  <c:v>40541</c:v>
                </c:pt>
                <c:pt idx="3">
                  <c:v>40571.5</c:v>
                </c:pt>
                <c:pt idx="4">
                  <c:v>40602</c:v>
                </c:pt>
                <c:pt idx="5">
                  <c:v>40632.5</c:v>
                </c:pt>
                <c:pt idx="6">
                  <c:v>40663</c:v>
                </c:pt>
                <c:pt idx="7">
                  <c:v>40693.5</c:v>
                </c:pt>
                <c:pt idx="8">
                  <c:v>40724</c:v>
                </c:pt>
                <c:pt idx="9">
                  <c:v>40754.5</c:v>
                </c:pt>
                <c:pt idx="10">
                  <c:v>40785</c:v>
                </c:pt>
                <c:pt idx="11">
                  <c:v>40815.5</c:v>
                </c:pt>
                <c:pt idx="12">
                  <c:v>40846</c:v>
                </c:pt>
                <c:pt idx="13">
                  <c:v>40876.5</c:v>
                </c:pt>
                <c:pt idx="14">
                  <c:v>40907</c:v>
                </c:pt>
                <c:pt idx="15">
                  <c:v>40937.5</c:v>
                </c:pt>
                <c:pt idx="16">
                  <c:v>40968</c:v>
                </c:pt>
                <c:pt idx="17">
                  <c:v>40998.5</c:v>
                </c:pt>
                <c:pt idx="18">
                  <c:v>41029</c:v>
                </c:pt>
                <c:pt idx="19">
                  <c:v>41059.5</c:v>
                </c:pt>
                <c:pt idx="20">
                  <c:v>41090</c:v>
                </c:pt>
                <c:pt idx="21">
                  <c:v>41120.5</c:v>
                </c:pt>
                <c:pt idx="22">
                  <c:v>41151</c:v>
                </c:pt>
                <c:pt idx="23">
                  <c:v>41181.5</c:v>
                </c:pt>
                <c:pt idx="24">
                  <c:v>41212</c:v>
                </c:pt>
                <c:pt idx="25">
                  <c:v>41242.5</c:v>
                </c:pt>
                <c:pt idx="26">
                  <c:v>41273</c:v>
                </c:pt>
                <c:pt idx="27">
                  <c:v>41303.5</c:v>
                </c:pt>
                <c:pt idx="28">
                  <c:v>41334</c:v>
                </c:pt>
                <c:pt idx="29">
                  <c:v>41364.5</c:v>
                </c:pt>
                <c:pt idx="30">
                  <c:v>41395</c:v>
                </c:pt>
                <c:pt idx="31">
                  <c:v>41425.5</c:v>
                </c:pt>
                <c:pt idx="32">
                  <c:v>41456</c:v>
                </c:pt>
                <c:pt idx="33">
                  <c:v>41486.5</c:v>
                </c:pt>
                <c:pt idx="34">
                  <c:v>41517</c:v>
                </c:pt>
                <c:pt idx="35">
                  <c:v>41547.5</c:v>
                </c:pt>
                <c:pt idx="36">
                  <c:v>41578</c:v>
                </c:pt>
                <c:pt idx="37">
                  <c:v>41608.5</c:v>
                </c:pt>
                <c:pt idx="38">
                  <c:v>41639</c:v>
                </c:pt>
                <c:pt idx="39">
                  <c:v>41669.5</c:v>
                </c:pt>
                <c:pt idx="40">
                  <c:v>41700</c:v>
                </c:pt>
                <c:pt idx="41">
                  <c:v>41730.5</c:v>
                </c:pt>
                <c:pt idx="42">
                  <c:v>41761</c:v>
                </c:pt>
                <c:pt idx="43">
                  <c:v>41791.5</c:v>
                </c:pt>
                <c:pt idx="44">
                  <c:v>41822</c:v>
                </c:pt>
                <c:pt idx="45">
                  <c:v>41852.5</c:v>
                </c:pt>
                <c:pt idx="46">
                  <c:v>41883</c:v>
                </c:pt>
                <c:pt idx="47">
                  <c:v>41913.5</c:v>
                </c:pt>
                <c:pt idx="48">
                  <c:v>41944</c:v>
                </c:pt>
                <c:pt idx="49">
                  <c:v>41974.5</c:v>
                </c:pt>
                <c:pt idx="50">
                  <c:v>42005</c:v>
                </c:pt>
                <c:pt idx="51">
                  <c:v>42035.5</c:v>
                </c:pt>
                <c:pt idx="52">
                  <c:v>42066</c:v>
                </c:pt>
                <c:pt idx="53">
                  <c:v>42096.5</c:v>
                </c:pt>
                <c:pt idx="54">
                  <c:v>42127</c:v>
                </c:pt>
                <c:pt idx="55">
                  <c:v>42157.5</c:v>
                </c:pt>
                <c:pt idx="56">
                  <c:v>42188</c:v>
                </c:pt>
                <c:pt idx="57">
                  <c:v>42218.5</c:v>
                </c:pt>
                <c:pt idx="58">
                  <c:v>42249</c:v>
                </c:pt>
                <c:pt idx="59">
                  <c:v>42279.5</c:v>
                </c:pt>
                <c:pt idx="60">
                  <c:v>42310</c:v>
                </c:pt>
                <c:pt idx="61">
                  <c:v>42340.5</c:v>
                </c:pt>
                <c:pt idx="62">
                  <c:v>42371</c:v>
                </c:pt>
                <c:pt idx="63">
                  <c:v>42401.5</c:v>
                </c:pt>
                <c:pt idx="64">
                  <c:v>42432</c:v>
                </c:pt>
                <c:pt idx="65">
                  <c:v>42462.5</c:v>
                </c:pt>
                <c:pt idx="66">
                  <c:v>42493</c:v>
                </c:pt>
                <c:pt idx="67">
                  <c:v>42523.5</c:v>
                </c:pt>
                <c:pt idx="68">
                  <c:v>42554</c:v>
                </c:pt>
                <c:pt idx="69">
                  <c:v>42584.5</c:v>
                </c:pt>
                <c:pt idx="70">
                  <c:v>42615</c:v>
                </c:pt>
                <c:pt idx="71">
                  <c:v>42645.5</c:v>
                </c:pt>
                <c:pt idx="72">
                  <c:v>42676</c:v>
                </c:pt>
                <c:pt idx="73">
                  <c:v>42706.5</c:v>
                </c:pt>
                <c:pt idx="74">
                  <c:v>42737</c:v>
                </c:pt>
                <c:pt idx="75">
                  <c:v>42767.5</c:v>
                </c:pt>
                <c:pt idx="76">
                  <c:v>42798</c:v>
                </c:pt>
                <c:pt idx="77">
                  <c:v>42828.5</c:v>
                </c:pt>
                <c:pt idx="78">
                  <c:v>42859</c:v>
                </c:pt>
                <c:pt idx="79">
                  <c:v>42889.5</c:v>
                </c:pt>
                <c:pt idx="80">
                  <c:v>42920</c:v>
                </c:pt>
                <c:pt idx="81">
                  <c:v>42950.5</c:v>
                </c:pt>
                <c:pt idx="82">
                  <c:v>42981</c:v>
                </c:pt>
                <c:pt idx="83">
                  <c:v>43011.5</c:v>
                </c:pt>
                <c:pt idx="84">
                  <c:v>43042</c:v>
                </c:pt>
                <c:pt idx="85">
                  <c:v>43072.5</c:v>
                </c:pt>
                <c:pt idx="86">
                  <c:v>43103</c:v>
                </c:pt>
                <c:pt idx="87">
                  <c:v>43133.5</c:v>
                </c:pt>
                <c:pt idx="88">
                  <c:v>43164</c:v>
                </c:pt>
                <c:pt idx="89">
                  <c:v>43194.5</c:v>
                </c:pt>
                <c:pt idx="90">
                  <c:v>43225</c:v>
                </c:pt>
                <c:pt idx="91">
                  <c:v>43255.5</c:v>
                </c:pt>
                <c:pt idx="92">
                  <c:v>43286</c:v>
                </c:pt>
                <c:pt idx="93">
                  <c:v>43316.5</c:v>
                </c:pt>
                <c:pt idx="94">
                  <c:v>43347</c:v>
                </c:pt>
                <c:pt idx="95">
                  <c:v>43377.5</c:v>
                </c:pt>
                <c:pt idx="96">
                  <c:v>43408</c:v>
                </c:pt>
                <c:pt idx="97">
                  <c:v>43438.5</c:v>
                </c:pt>
                <c:pt idx="98">
                  <c:v>43469</c:v>
                </c:pt>
                <c:pt idx="99">
                  <c:v>43499.5</c:v>
                </c:pt>
                <c:pt idx="100">
                  <c:v>43530</c:v>
                </c:pt>
                <c:pt idx="101">
                  <c:v>43560.5</c:v>
                </c:pt>
                <c:pt idx="102">
                  <c:v>43591</c:v>
                </c:pt>
                <c:pt idx="103">
                  <c:v>43621.5</c:v>
                </c:pt>
                <c:pt idx="104">
                  <c:v>43652</c:v>
                </c:pt>
                <c:pt idx="105">
                  <c:v>43682.5</c:v>
                </c:pt>
                <c:pt idx="106">
                  <c:v>43713</c:v>
                </c:pt>
                <c:pt idx="107">
                  <c:v>43743.5</c:v>
                </c:pt>
                <c:pt idx="108">
                  <c:v>43774</c:v>
                </c:pt>
                <c:pt idx="109">
                  <c:v>43804.5</c:v>
                </c:pt>
                <c:pt idx="110">
                  <c:v>43835</c:v>
                </c:pt>
                <c:pt idx="111">
                  <c:v>43865.5</c:v>
                </c:pt>
                <c:pt idx="112">
                  <c:v>43896</c:v>
                </c:pt>
                <c:pt idx="113">
                  <c:v>43926.5</c:v>
                </c:pt>
                <c:pt idx="114">
                  <c:v>43957</c:v>
                </c:pt>
                <c:pt idx="115">
                  <c:v>43987.5</c:v>
                </c:pt>
                <c:pt idx="116">
                  <c:v>44018</c:v>
                </c:pt>
                <c:pt idx="117">
                  <c:v>44048.5</c:v>
                </c:pt>
                <c:pt idx="118">
                  <c:v>44079</c:v>
                </c:pt>
                <c:pt idx="119">
                  <c:v>44109.5</c:v>
                </c:pt>
                <c:pt idx="120">
                  <c:v>44140</c:v>
                </c:pt>
                <c:pt idx="121">
                  <c:v>44170.5</c:v>
                </c:pt>
                <c:pt idx="122">
                  <c:v>44201</c:v>
                </c:pt>
                <c:pt idx="123">
                  <c:v>44231.5</c:v>
                </c:pt>
                <c:pt idx="124">
                  <c:v>44262</c:v>
                </c:pt>
                <c:pt idx="125">
                  <c:v>44292.5</c:v>
                </c:pt>
                <c:pt idx="126">
                  <c:v>44323</c:v>
                </c:pt>
                <c:pt idx="127">
                  <c:v>44353.5</c:v>
                </c:pt>
                <c:pt idx="128">
                  <c:v>44384</c:v>
                </c:pt>
                <c:pt idx="129">
                  <c:v>44414.5</c:v>
                </c:pt>
                <c:pt idx="130">
                  <c:v>44445</c:v>
                </c:pt>
                <c:pt idx="131">
                  <c:v>44475.5</c:v>
                </c:pt>
                <c:pt idx="132">
                  <c:v>44506</c:v>
                </c:pt>
                <c:pt idx="133">
                  <c:v>44536.5</c:v>
                </c:pt>
                <c:pt idx="134">
                  <c:v>44567</c:v>
                </c:pt>
                <c:pt idx="135">
                  <c:v>44597.5</c:v>
                </c:pt>
                <c:pt idx="136">
                  <c:v>44628</c:v>
                </c:pt>
              </c:strCache>
            </c:strRef>
          </c:cat>
          <c:val>
            <c:numRef>
              <c:f>'Pension Forcast Calcs'!$P$24:$P$160</c:f>
              <c:numCache>
                <c:ptCount val="1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4000</c:v>
                </c:pt>
                <c:pt idx="16">
                  <c:v>4000</c:v>
                </c:pt>
                <c:pt idx="17">
                  <c:v>4000</c:v>
                </c:pt>
                <c:pt idx="18">
                  <c:v>4000</c:v>
                </c:pt>
                <c:pt idx="19">
                  <c:v>4000</c:v>
                </c:pt>
                <c:pt idx="20">
                  <c:v>4000</c:v>
                </c:pt>
                <c:pt idx="21">
                  <c:v>4000</c:v>
                </c:pt>
                <c:pt idx="22">
                  <c:v>4000</c:v>
                </c:pt>
                <c:pt idx="23">
                  <c:v>4000</c:v>
                </c:pt>
                <c:pt idx="24">
                  <c:v>4000</c:v>
                </c:pt>
                <c:pt idx="25">
                  <c:v>4000</c:v>
                </c:pt>
                <c:pt idx="26">
                  <c:v>4000</c:v>
                </c:pt>
                <c:pt idx="27">
                  <c:v>4000</c:v>
                </c:pt>
                <c:pt idx="28">
                  <c:v>4000</c:v>
                </c:pt>
                <c:pt idx="29">
                  <c:v>4000</c:v>
                </c:pt>
                <c:pt idx="30">
                  <c:v>4000</c:v>
                </c:pt>
                <c:pt idx="31">
                  <c:v>4000</c:v>
                </c:pt>
                <c:pt idx="32">
                  <c:v>4000</c:v>
                </c:pt>
                <c:pt idx="33">
                  <c:v>4000</c:v>
                </c:pt>
                <c:pt idx="34">
                  <c:v>4000</c:v>
                </c:pt>
                <c:pt idx="35">
                  <c:v>4000</c:v>
                </c:pt>
                <c:pt idx="36">
                  <c:v>4000</c:v>
                </c:pt>
                <c:pt idx="37">
                  <c:v>4000</c:v>
                </c:pt>
                <c:pt idx="38">
                  <c:v>4000</c:v>
                </c:pt>
                <c:pt idx="39">
                  <c:v>4000</c:v>
                </c:pt>
                <c:pt idx="40">
                  <c:v>4000</c:v>
                </c:pt>
                <c:pt idx="41">
                  <c:v>4000</c:v>
                </c:pt>
                <c:pt idx="42">
                  <c:v>4000</c:v>
                </c:pt>
                <c:pt idx="43">
                  <c:v>4000</c:v>
                </c:pt>
                <c:pt idx="44">
                  <c:v>4000</c:v>
                </c:pt>
                <c:pt idx="45">
                  <c:v>4000</c:v>
                </c:pt>
                <c:pt idx="46">
                  <c:v>4000</c:v>
                </c:pt>
                <c:pt idx="47">
                  <c:v>4000</c:v>
                </c:pt>
                <c:pt idx="48">
                  <c:v>4000</c:v>
                </c:pt>
                <c:pt idx="49">
                  <c:v>4000</c:v>
                </c:pt>
                <c:pt idx="50">
                  <c:v>4000</c:v>
                </c:pt>
                <c:pt idx="51">
                  <c:v>4000</c:v>
                </c:pt>
                <c:pt idx="52">
                  <c:v>4000</c:v>
                </c:pt>
                <c:pt idx="53">
                  <c:v>4000</c:v>
                </c:pt>
                <c:pt idx="54">
                  <c:v>4000</c:v>
                </c:pt>
                <c:pt idx="55">
                  <c:v>4000</c:v>
                </c:pt>
                <c:pt idx="56">
                  <c:v>4000</c:v>
                </c:pt>
                <c:pt idx="57">
                  <c:v>4000</c:v>
                </c:pt>
                <c:pt idx="58">
                  <c:v>4000</c:v>
                </c:pt>
                <c:pt idx="59">
                  <c:v>4000</c:v>
                </c:pt>
                <c:pt idx="60">
                  <c:v>4000</c:v>
                </c:pt>
                <c:pt idx="61">
                  <c:v>4000</c:v>
                </c:pt>
                <c:pt idx="62">
                  <c:v>4000</c:v>
                </c:pt>
                <c:pt idx="63">
                  <c:v>4000</c:v>
                </c:pt>
                <c:pt idx="64">
                  <c:v>4000</c:v>
                </c:pt>
                <c:pt idx="65">
                  <c:v>4000</c:v>
                </c:pt>
                <c:pt idx="66">
                  <c:v>4000</c:v>
                </c:pt>
                <c:pt idx="67">
                  <c:v>4000</c:v>
                </c:pt>
                <c:pt idx="68">
                  <c:v>4000</c:v>
                </c:pt>
                <c:pt idx="69">
                  <c:v>4000</c:v>
                </c:pt>
                <c:pt idx="70">
                  <c:v>4000</c:v>
                </c:pt>
                <c:pt idx="71">
                  <c:v>4000</c:v>
                </c:pt>
                <c:pt idx="72">
                  <c:v>4000</c:v>
                </c:pt>
                <c:pt idx="73">
                  <c:v>4000</c:v>
                </c:pt>
                <c:pt idx="74">
                  <c:v>4000</c:v>
                </c:pt>
                <c:pt idx="75">
                  <c:v>4000</c:v>
                </c:pt>
                <c:pt idx="76">
                  <c:v>4000</c:v>
                </c:pt>
                <c:pt idx="77">
                  <c:v>4000</c:v>
                </c:pt>
                <c:pt idx="78">
                  <c:v>4000</c:v>
                </c:pt>
                <c:pt idx="79">
                  <c:v>4000</c:v>
                </c:pt>
                <c:pt idx="80">
                  <c:v>4000</c:v>
                </c:pt>
                <c:pt idx="81">
                  <c:v>4000</c:v>
                </c:pt>
                <c:pt idx="82">
                  <c:v>4000</c:v>
                </c:pt>
                <c:pt idx="83">
                  <c:v>4000</c:v>
                </c:pt>
                <c:pt idx="84">
                  <c:v>4000</c:v>
                </c:pt>
                <c:pt idx="85">
                  <c:v>4000</c:v>
                </c:pt>
                <c:pt idx="86">
                  <c:v>4000</c:v>
                </c:pt>
                <c:pt idx="87">
                  <c:v>4000</c:v>
                </c:pt>
                <c:pt idx="88">
                  <c:v>4000</c:v>
                </c:pt>
                <c:pt idx="89">
                  <c:v>4000</c:v>
                </c:pt>
                <c:pt idx="90">
                  <c:v>4000</c:v>
                </c:pt>
                <c:pt idx="91">
                  <c:v>4000</c:v>
                </c:pt>
                <c:pt idx="92">
                  <c:v>4000</c:v>
                </c:pt>
                <c:pt idx="93">
                  <c:v>4000</c:v>
                </c:pt>
                <c:pt idx="94">
                  <c:v>4000</c:v>
                </c:pt>
                <c:pt idx="95">
                  <c:v>4000</c:v>
                </c:pt>
                <c:pt idx="96">
                  <c:v>4000</c:v>
                </c:pt>
                <c:pt idx="97">
                  <c:v>4000</c:v>
                </c:pt>
                <c:pt idx="98">
                  <c:v>4000</c:v>
                </c:pt>
                <c:pt idx="99">
                  <c:v>4000</c:v>
                </c:pt>
                <c:pt idx="100">
                  <c:v>4000</c:v>
                </c:pt>
                <c:pt idx="101">
                  <c:v>4000</c:v>
                </c:pt>
                <c:pt idx="102">
                  <c:v>4000</c:v>
                </c:pt>
                <c:pt idx="103">
                  <c:v>4000</c:v>
                </c:pt>
                <c:pt idx="104">
                  <c:v>4000</c:v>
                </c:pt>
                <c:pt idx="105">
                  <c:v>4000</c:v>
                </c:pt>
                <c:pt idx="106">
                  <c:v>4000</c:v>
                </c:pt>
                <c:pt idx="107">
                  <c:v>4000</c:v>
                </c:pt>
                <c:pt idx="108">
                  <c:v>4000</c:v>
                </c:pt>
                <c:pt idx="109">
                  <c:v>4000</c:v>
                </c:pt>
                <c:pt idx="110">
                  <c:v>4000</c:v>
                </c:pt>
                <c:pt idx="111">
                  <c:v>4000</c:v>
                </c:pt>
                <c:pt idx="112">
                  <c:v>4000</c:v>
                </c:pt>
                <c:pt idx="113">
                  <c:v>4000</c:v>
                </c:pt>
                <c:pt idx="114">
                  <c:v>4000</c:v>
                </c:pt>
                <c:pt idx="115">
                  <c:v>4000</c:v>
                </c:pt>
                <c:pt idx="116">
                  <c:v>4000</c:v>
                </c:pt>
                <c:pt idx="117">
                  <c:v>4000</c:v>
                </c:pt>
                <c:pt idx="118">
                  <c:v>4000</c:v>
                </c:pt>
                <c:pt idx="119">
                  <c:v>4000</c:v>
                </c:pt>
                <c:pt idx="120">
                  <c:v>4000</c:v>
                </c:pt>
                <c:pt idx="121">
                  <c:v>4000</c:v>
                </c:pt>
                <c:pt idx="122">
                  <c:v>4000</c:v>
                </c:pt>
                <c:pt idx="123">
                  <c:v>4000</c:v>
                </c:pt>
                <c:pt idx="124">
                  <c:v>4000</c:v>
                </c:pt>
                <c:pt idx="125">
                  <c:v>4000</c:v>
                </c:pt>
                <c:pt idx="126">
                  <c:v>4000</c:v>
                </c:pt>
                <c:pt idx="127">
                  <c:v>4000</c:v>
                </c:pt>
                <c:pt idx="128">
                  <c:v>4000</c:v>
                </c:pt>
                <c:pt idx="129">
                  <c:v>4000</c:v>
                </c:pt>
                <c:pt idx="130">
                  <c:v>4000</c:v>
                </c:pt>
                <c:pt idx="131">
                  <c:v>4000</c:v>
                </c:pt>
                <c:pt idx="132">
                  <c:v>4000</c:v>
                </c:pt>
                <c:pt idx="133">
                  <c:v>4000</c:v>
                </c:pt>
                <c:pt idx="134">
                  <c:v>4000</c:v>
                </c:pt>
                <c:pt idx="135">
                  <c:v>4000</c:v>
                </c:pt>
                <c:pt idx="136">
                  <c:v>4000</c:v>
                </c:pt>
              </c:numCache>
            </c:numRef>
          </c:val>
          <c:smooth val="0"/>
        </c:ser>
        <c:axId val="50793559"/>
        <c:axId val="54488848"/>
      </c:lineChart>
      <c:dateAx>
        <c:axId val="5079355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488848"/>
        <c:crosses val="autoZero"/>
        <c:auto val="0"/>
        <c:noMultiLvlLbl val="0"/>
      </c:dateAx>
      <c:valAx>
        <c:axId val="54488848"/>
        <c:scaling>
          <c:orientation val="minMax"/>
        </c:scaling>
        <c:axPos val="l"/>
        <c:majorGridlines>
          <c:spPr>
            <a:ln w="3175">
              <a:solidFill>
                <a:srgbClr val="969696"/>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793559"/>
        <c:crossesAt val="1"/>
        <c:crossBetween val="between"/>
        <c:dispUnits/>
      </c:valAx>
      <c:spPr>
        <a:solidFill>
          <a:srgbClr val="C0C0C0"/>
        </a:solidFill>
        <a:ln w="12700">
          <a:solidFill>
            <a:srgbClr val="808080"/>
          </a:solidFill>
        </a:ln>
      </c:spPr>
    </c:plotArea>
    <c:legend>
      <c:legendPos val="r"/>
      <c:layout>
        <c:manualLayout>
          <c:xMode val="edge"/>
          <c:yMode val="edge"/>
          <c:x val="0.7355"/>
          <c:y val="0.02625"/>
          <c:w val="0.258"/>
          <c:h val="0.288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3875"/>
          <c:w val="0.959"/>
          <c:h val="0.92325"/>
        </c:manualLayout>
      </c:layout>
      <c:lineChart>
        <c:grouping val="standard"/>
        <c:varyColors val="0"/>
        <c:ser>
          <c:idx val="0"/>
          <c:order val="0"/>
          <c:tx>
            <c:strRef>
              <c:f>'Pension Forcast Calcs'!$G$23</c:f>
              <c:strCache>
                <c:ptCount val="1"/>
                <c:pt idx="0">
                  <c:v>Salary</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'Pension Forcast Calcs'!$F$24:$F$569</c:f>
              <c:strCache>
                <c:ptCount val="546"/>
                <c:pt idx="0">
                  <c:v>40480</c:v>
                </c:pt>
                <c:pt idx="1">
                  <c:v>40510.5</c:v>
                </c:pt>
                <c:pt idx="2">
                  <c:v>40541</c:v>
                </c:pt>
                <c:pt idx="3">
                  <c:v>40571.5</c:v>
                </c:pt>
                <c:pt idx="4">
                  <c:v>40602</c:v>
                </c:pt>
                <c:pt idx="5">
                  <c:v>40632.5</c:v>
                </c:pt>
                <c:pt idx="6">
                  <c:v>40663</c:v>
                </c:pt>
                <c:pt idx="7">
                  <c:v>40693.5</c:v>
                </c:pt>
                <c:pt idx="8">
                  <c:v>40724</c:v>
                </c:pt>
                <c:pt idx="9">
                  <c:v>40754.5</c:v>
                </c:pt>
                <c:pt idx="10">
                  <c:v>40785</c:v>
                </c:pt>
                <c:pt idx="11">
                  <c:v>40815.5</c:v>
                </c:pt>
                <c:pt idx="12">
                  <c:v>40846</c:v>
                </c:pt>
                <c:pt idx="13">
                  <c:v>40876.5</c:v>
                </c:pt>
                <c:pt idx="14">
                  <c:v>40907</c:v>
                </c:pt>
                <c:pt idx="15">
                  <c:v>40937.5</c:v>
                </c:pt>
                <c:pt idx="16">
                  <c:v>40968</c:v>
                </c:pt>
                <c:pt idx="17">
                  <c:v>40998.5</c:v>
                </c:pt>
                <c:pt idx="18">
                  <c:v>41029</c:v>
                </c:pt>
                <c:pt idx="19">
                  <c:v>41059.5</c:v>
                </c:pt>
                <c:pt idx="20">
                  <c:v>41090</c:v>
                </c:pt>
                <c:pt idx="21">
                  <c:v>41120.5</c:v>
                </c:pt>
                <c:pt idx="22">
                  <c:v>41151</c:v>
                </c:pt>
                <c:pt idx="23">
                  <c:v>41181.5</c:v>
                </c:pt>
                <c:pt idx="24">
                  <c:v>41212</c:v>
                </c:pt>
                <c:pt idx="25">
                  <c:v>41242.5</c:v>
                </c:pt>
                <c:pt idx="26">
                  <c:v>41273</c:v>
                </c:pt>
                <c:pt idx="27">
                  <c:v>41303.5</c:v>
                </c:pt>
                <c:pt idx="28">
                  <c:v>41334</c:v>
                </c:pt>
                <c:pt idx="29">
                  <c:v>41364.5</c:v>
                </c:pt>
                <c:pt idx="30">
                  <c:v>41395</c:v>
                </c:pt>
                <c:pt idx="31">
                  <c:v>41425.5</c:v>
                </c:pt>
                <c:pt idx="32">
                  <c:v>41456</c:v>
                </c:pt>
                <c:pt idx="33">
                  <c:v>41486.5</c:v>
                </c:pt>
                <c:pt idx="34">
                  <c:v>41517</c:v>
                </c:pt>
                <c:pt idx="35">
                  <c:v>41547.5</c:v>
                </c:pt>
                <c:pt idx="36">
                  <c:v>41578</c:v>
                </c:pt>
                <c:pt idx="37">
                  <c:v>41608.5</c:v>
                </c:pt>
                <c:pt idx="38">
                  <c:v>41639</c:v>
                </c:pt>
                <c:pt idx="39">
                  <c:v>41669.5</c:v>
                </c:pt>
                <c:pt idx="40">
                  <c:v>41700</c:v>
                </c:pt>
                <c:pt idx="41">
                  <c:v>41730.5</c:v>
                </c:pt>
                <c:pt idx="42">
                  <c:v>41761</c:v>
                </c:pt>
                <c:pt idx="43">
                  <c:v>41791.5</c:v>
                </c:pt>
                <c:pt idx="44">
                  <c:v>41822</c:v>
                </c:pt>
                <c:pt idx="45">
                  <c:v>41852.5</c:v>
                </c:pt>
                <c:pt idx="46">
                  <c:v>41883</c:v>
                </c:pt>
                <c:pt idx="47">
                  <c:v>41913.5</c:v>
                </c:pt>
                <c:pt idx="48">
                  <c:v>41944</c:v>
                </c:pt>
                <c:pt idx="49">
                  <c:v>41974.5</c:v>
                </c:pt>
                <c:pt idx="50">
                  <c:v>42005</c:v>
                </c:pt>
                <c:pt idx="51">
                  <c:v>42035.5</c:v>
                </c:pt>
                <c:pt idx="52">
                  <c:v>42066</c:v>
                </c:pt>
                <c:pt idx="53">
                  <c:v>42096.5</c:v>
                </c:pt>
                <c:pt idx="54">
                  <c:v>42127</c:v>
                </c:pt>
                <c:pt idx="55">
                  <c:v>42157.5</c:v>
                </c:pt>
                <c:pt idx="56">
                  <c:v>42188</c:v>
                </c:pt>
                <c:pt idx="57">
                  <c:v>42218.5</c:v>
                </c:pt>
                <c:pt idx="58">
                  <c:v>42249</c:v>
                </c:pt>
                <c:pt idx="59">
                  <c:v>42279.5</c:v>
                </c:pt>
                <c:pt idx="60">
                  <c:v>42310</c:v>
                </c:pt>
                <c:pt idx="61">
                  <c:v>42340.5</c:v>
                </c:pt>
                <c:pt idx="62">
                  <c:v>42371</c:v>
                </c:pt>
                <c:pt idx="63">
                  <c:v>42401.5</c:v>
                </c:pt>
                <c:pt idx="64">
                  <c:v>42432</c:v>
                </c:pt>
                <c:pt idx="65">
                  <c:v>42462.5</c:v>
                </c:pt>
                <c:pt idx="66">
                  <c:v>42493</c:v>
                </c:pt>
                <c:pt idx="67">
                  <c:v>42523.5</c:v>
                </c:pt>
                <c:pt idx="68">
                  <c:v>42554</c:v>
                </c:pt>
                <c:pt idx="69">
                  <c:v>42584.5</c:v>
                </c:pt>
                <c:pt idx="70">
                  <c:v>42615</c:v>
                </c:pt>
                <c:pt idx="71">
                  <c:v>42645.5</c:v>
                </c:pt>
                <c:pt idx="72">
                  <c:v>42676</c:v>
                </c:pt>
                <c:pt idx="73">
                  <c:v>42706.5</c:v>
                </c:pt>
                <c:pt idx="74">
                  <c:v>42737</c:v>
                </c:pt>
                <c:pt idx="75">
                  <c:v>42767.5</c:v>
                </c:pt>
                <c:pt idx="76">
                  <c:v>42798</c:v>
                </c:pt>
                <c:pt idx="77">
                  <c:v>42828.5</c:v>
                </c:pt>
                <c:pt idx="78">
                  <c:v>42859</c:v>
                </c:pt>
                <c:pt idx="79">
                  <c:v>42889.5</c:v>
                </c:pt>
                <c:pt idx="80">
                  <c:v>42920</c:v>
                </c:pt>
                <c:pt idx="81">
                  <c:v>42950.5</c:v>
                </c:pt>
                <c:pt idx="82">
                  <c:v>42981</c:v>
                </c:pt>
                <c:pt idx="83">
                  <c:v>43011.5</c:v>
                </c:pt>
                <c:pt idx="84">
                  <c:v>43042</c:v>
                </c:pt>
                <c:pt idx="85">
                  <c:v>43072.5</c:v>
                </c:pt>
                <c:pt idx="86">
                  <c:v>43103</c:v>
                </c:pt>
                <c:pt idx="87">
                  <c:v>43133.5</c:v>
                </c:pt>
                <c:pt idx="88">
                  <c:v>43164</c:v>
                </c:pt>
                <c:pt idx="89">
                  <c:v>43194.5</c:v>
                </c:pt>
                <c:pt idx="90">
                  <c:v>43225</c:v>
                </c:pt>
                <c:pt idx="91">
                  <c:v>43255.5</c:v>
                </c:pt>
                <c:pt idx="92">
                  <c:v>43286</c:v>
                </c:pt>
                <c:pt idx="93">
                  <c:v>43316.5</c:v>
                </c:pt>
                <c:pt idx="94">
                  <c:v>43347</c:v>
                </c:pt>
                <c:pt idx="95">
                  <c:v>43377.5</c:v>
                </c:pt>
                <c:pt idx="96">
                  <c:v>43408</c:v>
                </c:pt>
                <c:pt idx="97">
                  <c:v>43438.5</c:v>
                </c:pt>
                <c:pt idx="98">
                  <c:v>43469</c:v>
                </c:pt>
                <c:pt idx="99">
                  <c:v>43499.5</c:v>
                </c:pt>
                <c:pt idx="100">
                  <c:v>43530</c:v>
                </c:pt>
                <c:pt idx="101">
                  <c:v>43560.5</c:v>
                </c:pt>
                <c:pt idx="102">
                  <c:v>43591</c:v>
                </c:pt>
                <c:pt idx="103">
                  <c:v>43621.5</c:v>
                </c:pt>
                <c:pt idx="104">
                  <c:v>43652</c:v>
                </c:pt>
                <c:pt idx="105">
                  <c:v>43682.5</c:v>
                </c:pt>
                <c:pt idx="106">
                  <c:v>43713</c:v>
                </c:pt>
                <c:pt idx="107">
                  <c:v>43743.5</c:v>
                </c:pt>
                <c:pt idx="108">
                  <c:v>43774</c:v>
                </c:pt>
                <c:pt idx="109">
                  <c:v>43804.5</c:v>
                </c:pt>
                <c:pt idx="110">
                  <c:v>43835</c:v>
                </c:pt>
                <c:pt idx="111">
                  <c:v>43865.5</c:v>
                </c:pt>
                <c:pt idx="112">
                  <c:v>43896</c:v>
                </c:pt>
                <c:pt idx="113">
                  <c:v>43926.5</c:v>
                </c:pt>
                <c:pt idx="114">
                  <c:v>43957</c:v>
                </c:pt>
                <c:pt idx="115">
                  <c:v>43987.5</c:v>
                </c:pt>
                <c:pt idx="116">
                  <c:v>44018</c:v>
                </c:pt>
                <c:pt idx="117">
                  <c:v>44048.5</c:v>
                </c:pt>
                <c:pt idx="118">
                  <c:v>44079</c:v>
                </c:pt>
                <c:pt idx="119">
                  <c:v>44109.5</c:v>
                </c:pt>
                <c:pt idx="120">
                  <c:v>44140</c:v>
                </c:pt>
                <c:pt idx="121">
                  <c:v>44170.5</c:v>
                </c:pt>
                <c:pt idx="122">
                  <c:v>44201</c:v>
                </c:pt>
                <c:pt idx="123">
                  <c:v>44231.5</c:v>
                </c:pt>
                <c:pt idx="124">
                  <c:v>44262</c:v>
                </c:pt>
                <c:pt idx="125">
                  <c:v>44292.5</c:v>
                </c:pt>
                <c:pt idx="126">
                  <c:v>44323</c:v>
                </c:pt>
                <c:pt idx="127">
                  <c:v>44353.5</c:v>
                </c:pt>
                <c:pt idx="128">
                  <c:v>44384</c:v>
                </c:pt>
                <c:pt idx="129">
                  <c:v>44414.5</c:v>
                </c:pt>
                <c:pt idx="130">
                  <c:v>44445</c:v>
                </c:pt>
                <c:pt idx="131">
                  <c:v>44475.5</c:v>
                </c:pt>
                <c:pt idx="132">
                  <c:v>44506</c:v>
                </c:pt>
                <c:pt idx="133">
                  <c:v>44536.5</c:v>
                </c:pt>
                <c:pt idx="134">
                  <c:v>44567</c:v>
                </c:pt>
                <c:pt idx="135">
                  <c:v>44597.5</c:v>
                </c:pt>
                <c:pt idx="136">
                  <c:v>44628</c:v>
                </c:pt>
                <c:pt idx="137">
                  <c:v>44658.5</c:v>
                </c:pt>
                <c:pt idx="138">
                  <c:v>44689</c:v>
                </c:pt>
                <c:pt idx="139">
                  <c:v>44719.5</c:v>
                </c:pt>
                <c:pt idx="140">
                  <c:v>44750</c:v>
                </c:pt>
                <c:pt idx="141">
                  <c:v>44780.5</c:v>
                </c:pt>
                <c:pt idx="142">
                  <c:v>44811</c:v>
                </c:pt>
                <c:pt idx="143">
                  <c:v>44841.5</c:v>
                </c:pt>
                <c:pt idx="144">
                  <c:v>44872</c:v>
                </c:pt>
                <c:pt idx="145">
                  <c:v>44902.5</c:v>
                </c:pt>
                <c:pt idx="146">
                  <c:v>44933</c:v>
                </c:pt>
                <c:pt idx="147">
                  <c:v>44963.5</c:v>
                </c:pt>
                <c:pt idx="148">
                  <c:v>44994</c:v>
                </c:pt>
                <c:pt idx="149">
                  <c:v>45024.5</c:v>
                </c:pt>
                <c:pt idx="150">
                  <c:v>45055</c:v>
                </c:pt>
                <c:pt idx="151">
                  <c:v>45085.5</c:v>
                </c:pt>
                <c:pt idx="152">
                  <c:v>45116</c:v>
                </c:pt>
                <c:pt idx="153">
                  <c:v>45146.5</c:v>
                </c:pt>
                <c:pt idx="154">
                  <c:v>45177</c:v>
                </c:pt>
                <c:pt idx="155">
                  <c:v>45207.5</c:v>
                </c:pt>
                <c:pt idx="156">
                  <c:v>45238</c:v>
                </c:pt>
                <c:pt idx="157">
                  <c:v>45268.5</c:v>
                </c:pt>
                <c:pt idx="158">
                  <c:v>45299</c:v>
                </c:pt>
                <c:pt idx="159">
                  <c:v>45329.5</c:v>
                </c:pt>
                <c:pt idx="160">
                  <c:v>45360</c:v>
                </c:pt>
                <c:pt idx="161">
                  <c:v>45390.5</c:v>
                </c:pt>
                <c:pt idx="162">
                  <c:v>45421</c:v>
                </c:pt>
                <c:pt idx="163">
                  <c:v>45451.5</c:v>
                </c:pt>
                <c:pt idx="164">
                  <c:v>45482</c:v>
                </c:pt>
                <c:pt idx="165">
                  <c:v>45512.5</c:v>
                </c:pt>
                <c:pt idx="166">
                  <c:v>45543</c:v>
                </c:pt>
                <c:pt idx="167">
                  <c:v>45573.5</c:v>
                </c:pt>
                <c:pt idx="168">
                  <c:v>45604</c:v>
                </c:pt>
                <c:pt idx="169">
                  <c:v>45634.5</c:v>
                </c:pt>
                <c:pt idx="170">
                  <c:v>45665</c:v>
                </c:pt>
                <c:pt idx="171">
                  <c:v>45695.5</c:v>
                </c:pt>
                <c:pt idx="172">
                  <c:v>45726</c:v>
                </c:pt>
                <c:pt idx="173">
                  <c:v>45756.5</c:v>
                </c:pt>
                <c:pt idx="174">
                  <c:v>45787</c:v>
                </c:pt>
                <c:pt idx="175">
                  <c:v>45817.5</c:v>
                </c:pt>
                <c:pt idx="176">
                  <c:v>45848</c:v>
                </c:pt>
                <c:pt idx="177">
                  <c:v>45878.5</c:v>
                </c:pt>
                <c:pt idx="178">
                  <c:v>45909</c:v>
                </c:pt>
                <c:pt idx="179">
                  <c:v>45939.5</c:v>
                </c:pt>
                <c:pt idx="180">
                  <c:v>45970</c:v>
                </c:pt>
                <c:pt idx="181">
                  <c:v>46000.5</c:v>
                </c:pt>
                <c:pt idx="182">
                  <c:v>46031</c:v>
                </c:pt>
                <c:pt idx="183">
                  <c:v>46061.5</c:v>
                </c:pt>
                <c:pt idx="184">
                  <c:v>46092</c:v>
                </c:pt>
                <c:pt idx="185">
                  <c:v>46122.5</c:v>
                </c:pt>
                <c:pt idx="186">
                  <c:v>46153</c:v>
                </c:pt>
                <c:pt idx="187">
                  <c:v>46183.5</c:v>
                </c:pt>
                <c:pt idx="188">
                  <c:v>46214</c:v>
                </c:pt>
                <c:pt idx="189">
                  <c:v>46244.5</c:v>
                </c:pt>
                <c:pt idx="190">
                  <c:v>46275</c:v>
                </c:pt>
                <c:pt idx="191">
                  <c:v>46305.5</c:v>
                </c:pt>
                <c:pt idx="192">
                  <c:v>46336</c:v>
                </c:pt>
                <c:pt idx="193">
                  <c:v>46366.5</c:v>
                </c:pt>
                <c:pt idx="194">
                  <c:v>46397</c:v>
                </c:pt>
                <c:pt idx="195">
                  <c:v>46427.5</c:v>
                </c:pt>
                <c:pt idx="196">
                  <c:v>46458</c:v>
                </c:pt>
                <c:pt idx="197">
                  <c:v>46488.5</c:v>
                </c:pt>
                <c:pt idx="198">
                  <c:v>46519</c:v>
                </c:pt>
                <c:pt idx="199">
                  <c:v>46549.5</c:v>
                </c:pt>
                <c:pt idx="200">
                  <c:v>46580</c:v>
                </c:pt>
                <c:pt idx="201">
                  <c:v>46610.5</c:v>
                </c:pt>
                <c:pt idx="202">
                  <c:v>46641</c:v>
                </c:pt>
                <c:pt idx="203">
                  <c:v>46671.5</c:v>
                </c:pt>
                <c:pt idx="204">
                  <c:v>46702</c:v>
                </c:pt>
                <c:pt idx="205">
                  <c:v>46732.5</c:v>
                </c:pt>
                <c:pt idx="206">
                  <c:v>46763</c:v>
                </c:pt>
                <c:pt idx="207">
                  <c:v>46793.5</c:v>
                </c:pt>
                <c:pt idx="208">
                  <c:v>46824</c:v>
                </c:pt>
                <c:pt idx="209">
                  <c:v>46854.5</c:v>
                </c:pt>
                <c:pt idx="210">
                  <c:v>46885</c:v>
                </c:pt>
                <c:pt idx="211">
                  <c:v>46915.5</c:v>
                </c:pt>
                <c:pt idx="212">
                  <c:v>46946</c:v>
                </c:pt>
                <c:pt idx="213">
                  <c:v>46976.5</c:v>
                </c:pt>
                <c:pt idx="214">
                  <c:v>47007</c:v>
                </c:pt>
                <c:pt idx="215">
                  <c:v>47037.5</c:v>
                </c:pt>
                <c:pt idx="216">
                  <c:v>47068</c:v>
                </c:pt>
                <c:pt idx="217">
                  <c:v>47098.5</c:v>
                </c:pt>
                <c:pt idx="218">
                  <c:v>47129</c:v>
                </c:pt>
                <c:pt idx="219">
                  <c:v>47159.5</c:v>
                </c:pt>
                <c:pt idx="220">
                  <c:v>47190</c:v>
                </c:pt>
                <c:pt idx="221">
                  <c:v>47220.5</c:v>
                </c:pt>
                <c:pt idx="222">
                  <c:v>47251</c:v>
                </c:pt>
                <c:pt idx="223">
                  <c:v>47281.5</c:v>
                </c:pt>
                <c:pt idx="224">
                  <c:v>47312</c:v>
                </c:pt>
                <c:pt idx="225">
                  <c:v>47342.5</c:v>
                </c:pt>
                <c:pt idx="226">
                  <c:v>47373</c:v>
                </c:pt>
                <c:pt idx="227">
                  <c:v>47403.5</c:v>
                </c:pt>
                <c:pt idx="228">
                  <c:v>47434</c:v>
                </c:pt>
                <c:pt idx="229">
                  <c:v>47464.5</c:v>
                </c:pt>
                <c:pt idx="230">
                  <c:v>47495</c:v>
                </c:pt>
                <c:pt idx="231">
                  <c:v>47525.5</c:v>
                </c:pt>
                <c:pt idx="232">
                  <c:v>47556</c:v>
                </c:pt>
                <c:pt idx="233">
                  <c:v>47586.5</c:v>
                </c:pt>
                <c:pt idx="234">
                  <c:v>47617</c:v>
                </c:pt>
                <c:pt idx="235">
                  <c:v>47647.5</c:v>
                </c:pt>
                <c:pt idx="236">
                  <c:v>47678</c:v>
                </c:pt>
                <c:pt idx="237">
                  <c:v>47708.5</c:v>
                </c:pt>
                <c:pt idx="238">
                  <c:v>47739</c:v>
                </c:pt>
                <c:pt idx="239">
                  <c:v>47769.5</c:v>
                </c:pt>
                <c:pt idx="240">
                  <c:v>47800</c:v>
                </c:pt>
                <c:pt idx="241">
                  <c:v>47830.5</c:v>
                </c:pt>
                <c:pt idx="242">
                  <c:v>47861</c:v>
                </c:pt>
                <c:pt idx="243">
                  <c:v>47891.5</c:v>
                </c:pt>
                <c:pt idx="244">
                  <c:v>47922</c:v>
                </c:pt>
                <c:pt idx="245">
                  <c:v>47952.5</c:v>
                </c:pt>
                <c:pt idx="246">
                  <c:v>47983</c:v>
                </c:pt>
                <c:pt idx="247">
                  <c:v>48013.5</c:v>
                </c:pt>
                <c:pt idx="248">
                  <c:v>48044</c:v>
                </c:pt>
                <c:pt idx="249">
                  <c:v>48074.5</c:v>
                </c:pt>
                <c:pt idx="250">
                  <c:v>48105</c:v>
                </c:pt>
                <c:pt idx="251">
                  <c:v>48135.5</c:v>
                </c:pt>
                <c:pt idx="252">
                  <c:v>48166</c:v>
                </c:pt>
                <c:pt idx="253">
                  <c:v>48196.5</c:v>
                </c:pt>
                <c:pt idx="254">
                  <c:v>48227</c:v>
                </c:pt>
                <c:pt idx="255">
                  <c:v>48257.5</c:v>
                </c:pt>
                <c:pt idx="256">
                  <c:v>48288</c:v>
                </c:pt>
                <c:pt idx="257">
                  <c:v>48318.5</c:v>
                </c:pt>
                <c:pt idx="258">
                  <c:v>48349</c:v>
                </c:pt>
                <c:pt idx="259">
                  <c:v>48379.5</c:v>
                </c:pt>
                <c:pt idx="260">
                  <c:v>48410</c:v>
                </c:pt>
                <c:pt idx="261">
                  <c:v>48440.5</c:v>
                </c:pt>
                <c:pt idx="262">
                  <c:v>48471</c:v>
                </c:pt>
                <c:pt idx="263">
                  <c:v>48501.5</c:v>
                </c:pt>
                <c:pt idx="264">
                  <c:v>48532</c:v>
                </c:pt>
                <c:pt idx="265">
                  <c:v>48562.5</c:v>
                </c:pt>
                <c:pt idx="266">
                  <c:v>48593</c:v>
                </c:pt>
                <c:pt idx="267">
                  <c:v>48623.5</c:v>
                </c:pt>
                <c:pt idx="268">
                  <c:v>48654</c:v>
                </c:pt>
                <c:pt idx="269">
                  <c:v>48684.5</c:v>
                </c:pt>
                <c:pt idx="270">
                  <c:v>48715</c:v>
                </c:pt>
                <c:pt idx="271">
                  <c:v>48745.5</c:v>
                </c:pt>
                <c:pt idx="272">
                  <c:v>48776</c:v>
                </c:pt>
                <c:pt idx="273">
                  <c:v>48806.5</c:v>
                </c:pt>
                <c:pt idx="274">
                  <c:v>48837</c:v>
                </c:pt>
                <c:pt idx="275">
                  <c:v>48867.5</c:v>
                </c:pt>
                <c:pt idx="276">
                  <c:v>48898</c:v>
                </c:pt>
                <c:pt idx="277">
                  <c:v>48928.5</c:v>
                </c:pt>
                <c:pt idx="278">
                  <c:v>48959</c:v>
                </c:pt>
                <c:pt idx="279">
                  <c:v>48989.5</c:v>
                </c:pt>
                <c:pt idx="280">
                  <c:v>49020</c:v>
                </c:pt>
                <c:pt idx="281">
                  <c:v>49050.5</c:v>
                </c:pt>
                <c:pt idx="282">
                  <c:v>49081</c:v>
                </c:pt>
                <c:pt idx="283">
                  <c:v>49111.5</c:v>
                </c:pt>
                <c:pt idx="284">
                  <c:v>49142</c:v>
                </c:pt>
                <c:pt idx="285">
                  <c:v>49172.5</c:v>
                </c:pt>
                <c:pt idx="286">
                  <c:v>49203</c:v>
                </c:pt>
                <c:pt idx="287">
                  <c:v>49233.5</c:v>
                </c:pt>
                <c:pt idx="288">
                  <c:v>49264</c:v>
                </c:pt>
                <c:pt idx="289">
                  <c:v>49294.5</c:v>
                </c:pt>
                <c:pt idx="290">
                  <c:v>49325</c:v>
                </c:pt>
                <c:pt idx="291">
                  <c:v>49355.5</c:v>
                </c:pt>
                <c:pt idx="292">
                  <c:v>49386</c:v>
                </c:pt>
                <c:pt idx="293">
                  <c:v>49416.5</c:v>
                </c:pt>
                <c:pt idx="294">
                  <c:v>49447</c:v>
                </c:pt>
                <c:pt idx="295">
                  <c:v>49477.5</c:v>
                </c:pt>
                <c:pt idx="296">
                  <c:v>49508</c:v>
                </c:pt>
                <c:pt idx="297">
                  <c:v>49538.5</c:v>
                </c:pt>
                <c:pt idx="298">
                  <c:v>49569</c:v>
                </c:pt>
                <c:pt idx="299">
                  <c:v>49599.5</c:v>
                </c:pt>
                <c:pt idx="300">
                  <c:v>49630</c:v>
                </c:pt>
                <c:pt idx="301">
                  <c:v>49660.5</c:v>
                </c:pt>
                <c:pt idx="302">
                  <c:v>49691</c:v>
                </c:pt>
                <c:pt idx="303">
                  <c:v>49721.5</c:v>
                </c:pt>
                <c:pt idx="304">
                  <c:v>49752</c:v>
                </c:pt>
                <c:pt idx="305">
                  <c:v>49782.5</c:v>
                </c:pt>
                <c:pt idx="306">
                  <c:v>49813</c:v>
                </c:pt>
                <c:pt idx="307">
                  <c:v>49843.5</c:v>
                </c:pt>
                <c:pt idx="308">
                  <c:v>49874</c:v>
                </c:pt>
                <c:pt idx="309">
                  <c:v>49904.5</c:v>
                </c:pt>
                <c:pt idx="310">
                  <c:v>49935</c:v>
                </c:pt>
                <c:pt idx="311">
                  <c:v>49965.5</c:v>
                </c:pt>
                <c:pt idx="312">
                  <c:v>49996</c:v>
                </c:pt>
                <c:pt idx="313">
                  <c:v>50026.5</c:v>
                </c:pt>
                <c:pt idx="314">
                  <c:v>50057</c:v>
                </c:pt>
                <c:pt idx="315">
                  <c:v>50087.5</c:v>
                </c:pt>
                <c:pt idx="316">
                  <c:v>50118</c:v>
                </c:pt>
                <c:pt idx="317">
                  <c:v>50148.5</c:v>
                </c:pt>
                <c:pt idx="318">
                  <c:v>50179</c:v>
                </c:pt>
                <c:pt idx="319">
                  <c:v>50209.5</c:v>
                </c:pt>
                <c:pt idx="320">
                  <c:v>50240</c:v>
                </c:pt>
                <c:pt idx="321">
                  <c:v>50270.5</c:v>
                </c:pt>
                <c:pt idx="322">
                  <c:v>50301</c:v>
                </c:pt>
                <c:pt idx="323">
                  <c:v>50331.5</c:v>
                </c:pt>
                <c:pt idx="324">
                  <c:v>50362</c:v>
                </c:pt>
                <c:pt idx="325">
                  <c:v>50392.5</c:v>
                </c:pt>
                <c:pt idx="326">
                  <c:v>50423</c:v>
                </c:pt>
                <c:pt idx="327">
                  <c:v>50453.5</c:v>
                </c:pt>
                <c:pt idx="328">
                  <c:v>50484</c:v>
                </c:pt>
                <c:pt idx="329">
                  <c:v>50514.5</c:v>
                </c:pt>
                <c:pt idx="330">
                  <c:v>50545</c:v>
                </c:pt>
                <c:pt idx="331">
                  <c:v>50575.5</c:v>
                </c:pt>
                <c:pt idx="332">
                  <c:v>50606</c:v>
                </c:pt>
                <c:pt idx="333">
                  <c:v>50636.5</c:v>
                </c:pt>
                <c:pt idx="334">
                  <c:v>50667</c:v>
                </c:pt>
                <c:pt idx="335">
                  <c:v>50697.5</c:v>
                </c:pt>
                <c:pt idx="336">
                  <c:v>50728</c:v>
                </c:pt>
                <c:pt idx="337">
                  <c:v>50758.5</c:v>
                </c:pt>
                <c:pt idx="338">
                  <c:v>50789</c:v>
                </c:pt>
                <c:pt idx="339">
                  <c:v>50819.5</c:v>
                </c:pt>
                <c:pt idx="340">
                  <c:v>50850</c:v>
                </c:pt>
                <c:pt idx="341">
                  <c:v>50880.5</c:v>
                </c:pt>
                <c:pt idx="342">
                  <c:v>50911</c:v>
                </c:pt>
                <c:pt idx="343">
                  <c:v>50941.5</c:v>
                </c:pt>
                <c:pt idx="344">
                  <c:v>50972</c:v>
                </c:pt>
                <c:pt idx="345">
                  <c:v>51002.5</c:v>
                </c:pt>
                <c:pt idx="346">
                  <c:v>51033</c:v>
                </c:pt>
                <c:pt idx="347">
                  <c:v>51063.5</c:v>
                </c:pt>
                <c:pt idx="348">
                  <c:v>51094</c:v>
                </c:pt>
                <c:pt idx="349">
                  <c:v>51124.5</c:v>
                </c:pt>
                <c:pt idx="350">
                  <c:v>51155</c:v>
                </c:pt>
                <c:pt idx="351">
                  <c:v>51185.5</c:v>
                </c:pt>
                <c:pt idx="352">
                  <c:v>51216</c:v>
                </c:pt>
                <c:pt idx="353">
                  <c:v>51246.5</c:v>
                </c:pt>
                <c:pt idx="354">
                  <c:v>51277</c:v>
                </c:pt>
                <c:pt idx="355">
                  <c:v>51307.5</c:v>
                </c:pt>
                <c:pt idx="356">
                  <c:v>51338</c:v>
                </c:pt>
                <c:pt idx="357">
                  <c:v>51368.5</c:v>
                </c:pt>
                <c:pt idx="358">
                  <c:v>51399</c:v>
                </c:pt>
                <c:pt idx="359">
                  <c:v>51429.5</c:v>
                </c:pt>
                <c:pt idx="360">
                  <c:v>51460</c:v>
                </c:pt>
                <c:pt idx="361">
                  <c:v>51490.5</c:v>
                </c:pt>
                <c:pt idx="362">
                  <c:v>51521</c:v>
                </c:pt>
                <c:pt idx="363">
                  <c:v>51551.5</c:v>
                </c:pt>
                <c:pt idx="364">
                  <c:v>51582</c:v>
                </c:pt>
                <c:pt idx="365">
                  <c:v>51612.5</c:v>
                </c:pt>
                <c:pt idx="366">
                  <c:v>51643</c:v>
                </c:pt>
                <c:pt idx="367">
                  <c:v>51673.5</c:v>
                </c:pt>
                <c:pt idx="368">
                  <c:v>51704</c:v>
                </c:pt>
                <c:pt idx="369">
                  <c:v>51734.5</c:v>
                </c:pt>
                <c:pt idx="370">
                  <c:v>51765</c:v>
                </c:pt>
                <c:pt idx="371">
                  <c:v>51795.5</c:v>
                </c:pt>
                <c:pt idx="372">
                  <c:v>51826</c:v>
                </c:pt>
                <c:pt idx="373">
                  <c:v>51856.5</c:v>
                </c:pt>
                <c:pt idx="374">
                  <c:v>51887</c:v>
                </c:pt>
                <c:pt idx="375">
                  <c:v>51917.5</c:v>
                </c:pt>
                <c:pt idx="376">
                  <c:v>51948</c:v>
                </c:pt>
                <c:pt idx="377">
                  <c:v>51978.5</c:v>
                </c:pt>
                <c:pt idx="378">
                  <c:v>52009</c:v>
                </c:pt>
                <c:pt idx="379">
                  <c:v>52039.5</c:v>
                </c:pt>
                <c:pt idx="380">
                  <c:v>52070</c:v>
                </c:pt>
                <c:pt idx="381">
                  <c:v>52100.5</c:v>
                </c:pt>
                <c:pt idx="382">
                  <c:v>52131</c:v>
                </c:pt>
                <c:pt idx="383">
                  <c:v>52161.5</c:v>
                </c:pt>
                <c:pt idx="384">
                  <c:v>52192</c:v>
                </c:pt>
                <c:pt idx="385">
                  <c:v>52222.5</c:v>
                </c:pt>
                <c:pt idx="386">
                  <c:v>52253</c:v>
                </c:pt>
                <c:pt idx="387">
                  <c:v>52283.5</c:v>
                </c:pt>
                <c:pt idx="388">
                  <c:v>52314</c:v>
                </c:pt>
                <c:pt idx="389">
                  <c:v>52344.5</c:v>
                </c:pt>
                <c:pt idx="390">
                  <c:v>52375</c:v>
                </c:pt>
                <c:pt idx="391">
                  <c:v>52405.5</c:v>
                </c:pt>
                <c:pt idx="392">
                  <c:v>52436</c:v>
                </c:pt>
                <c:pt idx="393">
                  <c:v>52466.5</c:v>
                </c:pt>
                <c:pt idx="394">
                  <c:v>52497</c:v>
                </c:pt>
                <c:pt idx="395">
                  <c:v>52527.5</c:v>
                </c:pt>
                <c:pt idx="396">
                  <c:v>52558</c:v>
                </c:pt>
                <c:pt idx="397">
                  <c:v>52588.5</c:v>
                </c:pt>
                <c:pt idx="398">
                  <c:v>52619</c:v>
                </c:pt>
                <c:pt idx="399">
                  <c:v>52649.5</c:v>
                </c:pt>
                <c:pt idx="400">
                  <c:v>52680</c:v>
                </c:pt>
                <c:pt idx="401">
                  <c:v>52710.5</c:v>
                </c:pt>
                <c:pt idx="402">
                  <c:v>52741</c:v>
                </c:pt>
                <c:pt idx="403">
                  <c:v>52771.5</c:v>
                </c:pt>
                <c:pt idx="404">
                  <c:v>52802</c:v>
                </c:pt>
                <c:pt idx="405">
                  <c:v>52832.5</c:v>
                </c:pt>
                <c:pt idx="406">
                  <c:v>52863</c:v>
                </c:pt>
                <c:pt idx="407">
                  <c:v>52893.5</c:v>
                </c:pt>
                <c:pt idx="408">
                  <c:v>52924</c:v>
                </c:pt>
                <c:pt idx="409">
                  <c:v>52954.5</c:v>
                </c:pt>
                <c:pt idx="410">
                  <c:v>52985</c:v>
                </c:pt>
                <c:pt idx="411">
                  <c:v>53015.5</c:v>
                </c:pt>
                <c:pt idx="412">
                  <c:v>53046</c:v>
                </c:pt>
                <c:pt idx="413">
                  <c:v>53076.5</c:v>
                </c:pt>
                <c:pt idx="414">
                  <c:v>53107</c:v>
                </c:pt>
                <c:pt idx="415">
                  <c:v>53137.5</c:v>
                </c:pt>
                <c:pt idx="416">
                  <c:v>53168</c:v>
                </c:pt>
                <c:pt idx="417">
                  <c:v>53198.5</c:v>
                </c:pt>
                <c:pt idx="418">
                  <c:v>53229</c:v>
                </c:pt>
                <c:pt idx="419">
                  <c:v>53259.5</c:v>
                </c:pt>
                <c:pt idx="420">
                  <c:v>53290</c:v>
                </c:pt>
                <c:pt idx="421">
                  <c:v>53320.5</c:v>
                </c:pt>
                <c:pt idx="422">
                  <c:v>53351</c:v>
                </c:pt>
                <c:pt idx="423">
                  <c:v>53381.5</c:v>
                </c:pt>
                <c:pt idx="424">
                  <c:v>53412</c:v>
                </c:pt>
                <c:pt idx="425">
                  <c:v>53442.5</c:v>
                </c:pt>
                <c:pt idx="426">
                  <c:v>53473</c:v>
                </c:pt>
                <c:pt idx="427">
                  <c:v>53503.5</c:v>
                </c:pt>
                <c:pt idx="428">
                  <c:v>53534</c:v>
                </c:pt>
                <c:pt idx="429">
                  <c:v>53564.5</c:v>
                </c:pt>
                <c:pt idx="430">
                  <c:v>53595</c:v>
                </c:pt>
                <c:pt idx="431">
                  <c:v>53625.5</c:v>
                </c:pt>
                <c:pt idx="432">
                  <c:v>53656</c:v>
                </c:pt>
                <c:pt idx="433">
                  <c:v>53686.5</c:v>
                </c:pt>
                <c:pt idx="434">
                  <c:v>53717</c:v>
                </c:pt>
                <c:pt idx="435">
                  <c:v>53747.5</c:v>
                </c:pt>
                <c:pt idx="436">
                  <c:v>53778</c:v>
                </c:pt>
                <c:pt idx="437">
                  <c:v>53808.5</c:v>
                </c:pt>
                <c:pt idx="438">
                  <c:v>53839</c:v>
                </c:pt>
                <c:pt idx="439">
                  <c:v>53869.5</c:v>
                </c:pt>
                <c:pt idx="440">
                  <c:v>53900</c:v>
                </c:pt>
                <c:pt idx="441">
                  <c:v>53930.5</c:v>
                </c:pt>
                <c:pt idx="442">
                  <c:v>53961</c:v>
                </c:pt>
                <c:pt idx="443">
                  <c:v>53991.5</c:v>
                </c:pt>
                <c:pt idx="444">
                  <c:v>54022</c:v>
                </c:pt>
                <c:pt idx="445">
                  <c:v>54052.5</c:v>
                </c:pt>
                <c:pt idx="446">
                  <c:v>54083</c:v>
                </c:pt>
                <c:pt idx="447">
                  <c:v>54113.5</c:v>
                </c:pt>
                <c:pt idx="448">
                  <c:v>54144</c:v>
                </c:pt>
                <c:pt idx="449">
                  <c:v>54174.5</c:v>
                </c:pt>
                <c:pt idx="450">
                  <c:v>54205</c:v>
                </c:pt>
                <c:pt idx="451">
                  <c:v>54235.5</c:v>
                </c:pt>
                <c:pt idx="452">
                  <c:v>54266</c:v>
                </c:pt>
                <c:pt idx="453">
                  <c:v>54296.5</c:v>
                </c:pt>
                <c:pt idx="454">
                  <c:v>54327</c:v>
                </c:pt>
                <c:pt idx="455">
                  <c:v>54357.5</c:v>
                </c:pt>
                <c:pt idx="456">
                  <c:v>54388</c:v>
                </c:pt>
                <c:pt idx="457">
                  <c:v>54418.5</c:v>
                </c:pt>
                <c:pt idx="458">
                  <c:v>54449</c:v>
                </c:pt>
                <c:pt idx="459">
                  <c:v>54479.5</c:v>
                </c:pt>
                <c:pt idx="460">
                  <c:v>54510</c:v>
                </c:pt>
                <c:pt idx="461">
                  <c:v>54540.5</c:v>
                </c:pt>
                <c:pt idx="462">
                  <c:v>54571</c:v>
                </c:pt>
                <c:pt idx="463">
                  <c:v>54601.5</c:v>
                </c:pt>
                <c:pt idx="464">
                  <c:v>54632</c:v>
                </c:pt>
                <c:pt idx="465">
                  <c:v>54662.5</c:v>
                </c:pt>
                <c:pt idx="466">
                  <c:v>54693</c:v>
                </c:pt>
                <c:pt idx="467">
                  <c:v>54723.5</c:v>
                </c:pt>
                <c:pt idx="468">
                  <c:v>54754</c:v>
                </c:pt>
                <c:pt idx="469">
                  <c:v>54784.5</c:v>
                </c:pt>
                <c:pt idx="470">
                  <c:v>54815</c:v>
                </c:pt>
                <c:pt idx="471">
                  <c:v>54845.5</c:v>
                </c:pt>
                <c:pt idx="472">
                  <c:v>54876</c:v>
                </c:pt>
                <c:pt idx="473">
                  <c:v>54906.5</c:v>
                </c:pt>
                <c:pt idx="474">
                  <c:v>54937</c:v>
                </c:pt>
                <c:pt idx="475">
                  <c:v>54967.5</c:v>
                </c:pt>
                <c:pt idx="476">
                  <c:v>54998</c:v>
                </c:pt>
                <c:pt idx="477">
                  <c:v>55028.5</c:v>
                </c:pt>
                <c:pt idx="478">
                  <c:v>55059</c:v>
                </c:pt>
                <c:pt idx="479">
                  <c:v>55089.5</c:v>
                </c:pt>
                <c:pt idx="480">
                  <c:v>55120</c:v>
                </c:pt>
                <c:pt idx="481">
                  <c:v>55150.5</c:v>
                </c:pt>
                <c:pt idx="482">
                  <c:v>55181</c:v>
                </c:pt>
                <c:pt idx="483">
                  <c:v>55211.5</c:v>
                </c:pt>
                <c:pt idx="484">
                  <c:v>55242</c:v>
                </c:pt>
                <c:pt idx="485">
                  <c:v>55272.5</c:v>
                </c:pt>
                <c:pt idx="486">
                  <c:v>55303</c:v>
                </c:pt>
                <c:pt idx="487">
                  <c:v>55333.5</c:v>
                </c:pt>
                <c:pt idx="488">
                  <c:v>55364</c:v>
                </c:pt>
                <c:pt idx="489">
                  <c:v>55394.5</c:v>
                </c:pt>
                <c:pt idx="490">
                  <c:v>55425</c:v>
                </c:pt>
                <c:pt idx="491">
                  <c:v>55455.5</c:v>
                </c:pt>
                <c:pt idx="492">
                  <c:v>55486</c:v>
                </c:pt>
                <c:pt idx="493">
                  <c:v>55516.5</c:v>
                </c:pt>
                <c:pt idx="494">
                  <c:v>55547</c:v>
                </c:pt>
                <c:pt idx="495">
                  <c:v>55577.5</c:v>
                </c:pt>
                <c:pt idx="496">
                  <c:v>55608</c:v>
                </c:pt>
                <c:pt idx="497">
                  <c:v>55638.5</c:v>
                </c:pt>
                <c:pt idx="498">
                  <c:v>55669</c:v>
                </c:pt>
                <c:pt idx="499">
                  <c:v>55699.5</c:v>
                </c:pt>
                <c:pt idx="500">
                  <c:v>55730</c:v>
                </c:pt>
                <c:pt idx="501">
                  <c:v>55760.5</c:v>
                </c:pt>
                <c:pt idx="502">
                  <c:v>55791</c:v>
                </c:pt>
                <c:pt idx="503">
                  <c:v>55821.5</c:v>
                </c:pt>
                <c:pt idx="504">
                  <c:v>55852</c:v>
                </c:pt>
                <c:pt idx="505">
                  <c:v>55882.5</c:v>
                </c:pt>
                <c:pt idx="506">
                  <c:v>55913</c:v>
                </c:pt>
                <c:pt idx="507">
                  <c:v>55943.5</c:v>
                </c:pt>
                <c:pt idx="508">
                  <c:v>55974</c:v>
                </c:pt>
                <c:pt idx="509">
                  <c:v>56004.5</c:v>
                </c:pt>
                <c:pt idx="510">
                  <c:v>56035</c:v>
                </c:pt>
                <c:pt idx="511">
                  <c:v>56065.5</c:v>
                </c:pt>
                <c:pt idx="512">
                  <c:v>56096</c:v>
                </c:pt>
                <c:pt idx="513">
                  <c:v>56126.5</c:v>
                </c:pt>
                <c:pt idx="514">
                  <c:v>56157</c:v>
                </c:pt>
                <c:pt idx="515">
                  <c:v>56187.5</c:v>
                </c:pt>
                <c:pt idx="516">
                  <c:v>56218</c:v>
                </c:pt>
                <c:pt idx="517">
                  <c:v>56248.5</c:v>
                </c:pt>
                <c:pt idx="518">
                  <c:v>56279</c:v>
                </c:pt>
                <c:pt idx="519">
                  <c:v>56309.5</c:v>
                </c:pt>
                <c:pt idx="520">
                  <c:v>56340</c:v>
                </c:pt>
                <c:pt idx="521">
                  <c:v>56370.5</c:v>
                </c:pt>
                <c:pt idx="522">
                  <c:v>56401</c:v>
                </c:pt>
                <c:pt idx="523">
                  <c:v>56431.5</c:v>
                </c:pt>
                <c:pt idx="524">
                  <c:v>56462</c:v>
                </c:pt>
                <c:pt idx="525">
                  <c:v>56492.5</c:v>
                </c:pt>
                <c:pt idx="526">
                  <c:v>56523</c:v>
                </c:pt>
                <c:pt idx="527">
                  <c:v>56553.5</c:v>
                </c:pt>
                <c:pt idx="528">
                  <c:v>56584</c:v>
                </c:pt>
                <c:pt idx="529">
                  <c:v>56614.5</c:v>
                </c:pt>
                <c:pt idx="530">
                  <c:v>56645</c:v>
                </c:pt>
                <c:pt idx="531">
                  <c:v>56675.5</c:v>
                </c:pt>
                <c:pt idx="532">
                  <c:v>56706</c:v>
                </c:pt>
                <c:pt idx="533">
                  <c:v>56736.5</c:v>
                </c:pt>
                <c:pt idx="534">
                  <c:v>56767</c:v>
                </c:pt>
                <c:pt idx="535">
                  <c:v>56797.5</c:v>
                </c:pt>
                <c:pt idx="536">
                  <c:v>56828</c:v>
                </c:pt>
                <c:pt idx="537">
                  <c:v>56858.5</c:v>
                </c:pt>
                <c:pt idx="538">
                  <c:v>56889</c:v>
                </c:pt>
                <c:pt idx="539">
                  <c:v>56919.5</c:v>
                </c:pt>
                <c:pt idx="540">
                  <c:v>56950</c:v>
                </c:pt>
                <c:pt idx="541">
                  <c:v>56980.5</c:v>
                </c:pt>
                <c:pt idx="542">
                  <c:v>57011</c:v>
                </c:pt>
                <c:pt idx="543">
                  <c:v>57041.5</c:v>
                </c:pt>
                <c:pt idx="544">
                  <c:v>57072</c:v>
                </c:pt>
                <c:pt idx="545">
                  <c:v>57102.5</c:v>
                </c:pt>
              </c:strCache>
            </c:strRef>
          </c:cat>
          <c:val>
            <c:numRef>
              <c:f>'Pension Forcast Calcs'!$G$24:$G$569</c:f>
              <c:numCache>
                <c:ptCount val="546"/>
                <c:pt idx="0">
                  <c:v>25000</c:v>
                </c:pt>
                <c:pt idx="1">
                  <c:v>25000</c:v>
                </c:pt>
                <c:pt idx="2">
                  <c:v>25000</c:v>
                </c:pt>
                <c:pt idx="3">
                  <c:v>25000</c:v>
                </c:pt>
                <c:pt idx="4">
                  <c:v>25000</c:v>
                </c:pt>
                <c:pt idx="5">
                  <c:v>25000</c:v>
                </c:pt>
                <c:pt idx="6">
                  <c:v>25000</c:v>
                </c:pt>
                <c:pt idx="7">
                  <c:v>25000</c:v>
                </c:pt>
                <c:pt idx="8">
                  <c:v>25000</c:v>
                </c:pt>
                <c:pt idx="9">
                  <c:v>25000</c:v>
                </c:pt>
                <c:pt idx="10">
                  <c:v>25000</c:v>
                </c:pt>
                <c:pt idx="11">
                  <c:v>25000</c:v>
                </c:pt>
                <c:pt idx="12">
                  <c:v>25000</c:v>
                </c:pt>
                <c:pt idx="13">
                  <c:v>25000</c:v>
                </c:pt>
                <c:pt idx="14">
                  <c:v>25000</c:v>
                </c:pt>
                <c:pt idx="15">
                  <c:v>25000</c:v>
                </c:pt>
                <c:pt idx="16">
                  <c:v>25000</c:v>
                </c:pt>
                <c:pt idx="17">
                  <c:v>25000</c:v>
                </c:pt>
                <c:pt idx="18">
                  <c:v>25000</c:v>
                </c:pt>
                <c:pt idx="19">
                  <c:v>25000</c:v>
                </c:pt>
                <c:pt idx="20">
                  <c:v>25000</c:v>
                </c:pt>
                <c:pt idx="21">
                  <c:v>25000</c:v>
                </c:pt>
                <c:pt idx="22">
                  <c:v>25000</c:v>
                </c:pt>
                <c:pt idx="23">
                  <c:v>25000</c:v>
                </c:pt>
                <c:pt idx="24">
                  <c:v>25000</c:v>
                </c:pt>
                <c:pt idx="25">
                  <c:v>25000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numCache>
            </c:numRef>
          </c:val>
          <c:smooth val="0"/>
        </c:ser>
        <c:ser>
          <c:idx val="3"/>
          <c:order val="1"/>
          <c:tx>
            <c:strRef>
              <c:f>'Pension Forcast Calcs'!$K$23</c:f>
              <c:strCache>
                <c:ptCount val="1"/>
                <c:pt idx="0">
                  <c:v>OAP</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cat>
            <c:strRef>
              <c:f>'Pension Forcast Calcs'!$F$24:$F$569</c:f>
              <c:strCache>
                <c:ptCount val="546"/>
                <c:pt idx="0">
                  <c:v>40480</c:v>
                </c:pt>
                <c:pt idx="1">
                  <c:v>40510.5</c:v>
                </c:pt>
                <c:pt idx="2">
                  <c:v>40541</c:v>
                </c:pt>
                <c:pt idx="3">
                  <c:v>40571.5</c:v>
                </c:pt>
                <c:pt idx="4">
                  <c:v>40602</c:v>
                </c:pt>
                <c:pt idx="5">
                  <c:v>40632.5</c:v>
                </c:pt>
                <c:pt idx="6">
                  <c:v>40663</c:v>
                </c:pt>
                <c:pt idx="7">
                  <c:v>40693.5</c:v>
                </c:pt>
                <c:pt idx="8">
                  <c:v>40724</c:v>
                </c:pt>
                <c:pt idx="9">
                  <c:v>40754.5</c:v>
                </c:pt>
                <c:pt idx="10">
                  <c:v>40785</c:v>
                </c:pt>
                <c:pt idx="11">
                  <c:v>40815.5</c:v>
                </c:pt>
                <c:pt idx="12">
                  <c:v>40846</c:v>
                </c:pt>
                <c:pt idx="13">
                  <c:v>40876.5</c:v>
                </c:pt>
                <c:pt idx="14">
                  <c:v>40907</c:v>
                </c:pt>
                <c:pt idx="15">
                  <c:v>40937.5</c:v>
                </c:pt>
                <c:pt idx="16">
                  <c:v>40968</c:v>
                </c:pt>
                <c:pt idx="17">
                  <c:v>40998.5</c:v>
                </c:pt>
                <c:pt idx="18">
                  <c:v>41029</c:v>
                </c:pt>
                <c:pt idx="19">
                  <c:v>41059.5</c:v>
                </c:pt>
                <c:pt idx="20">
                  <c:v>41090</c:v>
                </c:pt>
                <c:pt idx="21">
                  <c:v>41120.5</c:v>
                </c:pt>
                <c:pt idx="22">
                  <c:v>41151</c:v>
                </c:pt>
                <c:pt idx="23">
                  <c:v>41181.5</c:v>
                </c:pt>
                <c:pt idx="24">
                  <c:v>41212</c:v>
                </c:pt>
                <c:pt idx="25">
                  <c:v>41242.5</c:v>
                </c:pt>
                <c:pt idx="26">
                  <c:v>41273</c:v>
                </c:pt>
                <c:pt idx="27">
                  <c:v>41303.5</c:v>
                </c:pt>
                <c:pt idx="28">
                  <c:v>41334</c:v>
                </c:pt>
                <c:pt idx="29">
                  <c:v>41364.5</c:v>
                </c:pt>
                <c:pt idx="30">
                  <c:v>41395</c:v>
                </c:pt>
                <c:pt idx="31">
                  <c:v>41425.5</c:v>
                </c:pt>
                <c:pt idx="32">
                  <c:v>41456</c:v>
                </c:pt>
                <c:pt idx="33">
                  <c:v>41486.5</c:v>
                </c:pt>
                <c:pt idx="34">
                  <c:v>41517</c:v>
                </c:pt>
                <c:pt idx="35">
                  <c:v>41547.5</c:v>
                </c:pt>
                <c:pt idx="36">
                  <c:v>41578</c:v>
                </c:pt>
                <c:pt idx="37">
                  <c:v>41608.5</c:v>
                </c:pt>
                <c:pt idx="38">
                  <c:v>41639</c:v>
                </c:pt>
                <c:pt idx="39">
                  <c:v>41669.5</c:v>
                </c:pt>
                <c:pt idx="40">
                  <c:v>41700</c:v>
                </c:pt>
                <c:pt idx="41">
                  <c:v>41730.5</c:v>
                </c:pt>
                <c:pt idx="42">
                  <c:v>41761</c:v>
                </c:pt>
                <c:pt idx="43">
                  <c:v>41791.5</c:v>
                </c:pt>
                <c:pt idx="44">
                  <c:v>41822</c:v>
                </c:pt>
                <c:pt idx="45">
                  <c:v>41852.5</c:v>
                </c:pt>
                <c:pt idx="46">
                  <c:v>41883</c:v>
                </c:pt>
                <c:pt idx="47">
                  <c:v>41913.5</c:v>
                </c:pt>
                <c:pt idx="48">
                  <c:v>41944</c:v>
                </c:pt>
                <c:pt idx="49">
                  <c:v>41974.5</c:v>
                </c:pt>
                <c:pt idx="50">
                  <c:v>42005</c:v>
                </c:pt>
                <c:pt idx="51">
                  <c:v>42035.5</c:v>
                </c:pt>
                <c:pt idx="52">
                  <c:v>42066</c:v>
                </c:pt>
                <c:pt idx="53">
                  <c:v>42096.5</c:v>
                </c:pt>
                <c:pt idx="54">
                  <c:v>42127</c:v>
                </c:pt>
                <c:pt idx="55">
                  <c:v>42157.5</c:v>
                </c:pt>
                <c:pt idx="56">
                  <c:v>42188</c:v>
                </c:pt>
                <c:pt idx="57">
                  <c:v>42218.5</c:v>
                </c:pt>
                <c:pt idx="58">
                  <c:v>42249</c:v>
                </c:pt>
                <c:pt idx="59">
                  <c:v>42279.5</c:v>
                </c:pt>
                <c:pt idx="60">
                  <c:v>42310</c:v>
                </c:pt>
                <c:pt idx="61">
                  <c:v>42340.5</c:v>
                </c:pt>
                <c:pt idx="62">
                  <c:v>42371</c:v>
                </c:pt>
                <c:pt idx="63">
                  <c:v>42401.5</c:v>
                </c:pt>
                <c:pt idx="64">
                  <c:v>42432</c:v>
                </c:pt>
                <c:pt idx="65">
                  <c:v>42462.5</c:v>
                </c:pt>
                <c:pt idx="66">
                  <c:v>42493</c:v>
                </c:pt>
                <c:pt idx="67">
                  <c:v>42523.5</c:v>
                </c:pt>
                <c:pt idx="68">
                  <c:v>42554</c:v>
                </c:pt>
                <c:pt idx="69">
                  <c:v>42584.5</c:v>
                </c:pt>
                <c:pt idx="70">
                  <c:v>42615</c:v>
                </c:pt>
                <c:pt idx="71">
                  <c:v>42645.5</c:v>
                </c:pt>
                <c:pt idx="72">
                  <c:v>42676</c:v>
                </c:pt>
                <c:pt idx="73">
                  <c:v>42706.5</c:v>
                </c:pt>
                <c:pt idx="74">
                  <c:v>42737</c:v>
                </c:pt>
                <c:pt idx="75">
                  <c:v>42767.5</c:v>
                </c:pt>
                <c:pt idx="76">
                  <c:v>42798</c:v>
                </c:pt>
                <c:pt idx="77">
                  <c:v>42828.5</c:v>
                </c:pt>
                <c:pt idx="78">
                  <c:v>42859</c:v>
                </c:pt>
                <c:pt idx="79">
                  <c:v>42889.5</c:v>
                </c:pt>
                <c:pt idx="80">
                  <c:v>42920</c:v>
                </c:pt>
                <c:pt idx="81">
                  <c:v>42950.5</c:v>
                </c:pt>
                <c:pt idx="82">
                  <c:v>42981</c:v>
                </c:pt>
                <c:pt idx="83">
                  <c:v>43011.5</c:v>
                </c:pt>
                <c:pt idx="84">
                  <c:v>43042</c:v>
                </c:pt>
                <c:pt idx="85">
                  <c:v>43072.5</c:v>
                </c:pt>
                <c:pt idx="86">
                  <c:v>43103</c:v>
                </c:pt>
                <c:pt idx="87">
                  <c:v>43133.5</c:v>
                </c:pt>
                <c:pt idx="88">
                  <c:v>43164</c:v>
                </c:pt>
                <c:pt idx="89">
                  <c:v>43194.5</c:v>
                </c:pt>
                <c:pt idx="90">
                  <c:v>43225</c:v>
                </c:pt>
                <c:pt idx="91">
                  <c:v>43255.5</c:v>
                </c:pt>
                <c:pt idx="92">
                  <c:v>43286</c:v>
                </c:pt>
                <c:pt idx="93">
                  <c:v>43316.5</c:v>
                </c:pt>
                <c:pt idx="94">
                  <c:v>43347</c:v>
                </c:pt>
                <c:pt idx="95">
                  <c:v>43377.5</c:v>
                </c:pt>
                <c:pt idx="96">
                  <c:v>43408</c:v>
                </c:pt>
                <c:pt idx="97">
                  <c:v>43438.5</c:v>
                </c:pt>
                <c:pt idx="98">
                  <c:v>43469</c:v>
                </c:pt>
                <c:pt idx="99">
                  <c:v>43499.5</c:v>
                </c:pt>
                <c:pt idx="100">
                  <c:v>43530</c:v>
                </c:pt>
                <c:pt idx="101">
                  <c:v>43560.5</c:v>
                </c:pt>
                <c:pt idx="102">
                  <c:v>43591</c:v>
                </c:pt>
                <c:pt idx="103">
                  <c:v>43621.5</c:v>
                </c:pt>
                <c:pt idx="104">
                  <c:v>43652</c:v>
                </c:pt>
                <c:pt idx="105">
                  <c:v>43682.5</c:v>
                </c:pt>
                <c:pt idx="106">
                  <c:v>43713</c:v>
                </c:pt>
                <c:pt idx="107">
                  <c:v>43743.5</c:v>
                </c:pt>
                <c:pt idx="108">
                  <c:v>43774</c:v>
                </c:pt>
                <c:pt idx="109">
                  <c:v>43804.5</c:v>
                </c:pt>
                <c:pt idx="110">
                  <c:v>43835</c:v>
                </c:pt>
                <c:pt idx="111">
                  <c:v>43865.5</c:v>
                </c:pt>
                <c:pt idx="112">
                  <c:v>43896</c:v>
                </c:pt>
                <c:pt idx="113">
                  <c:v>43926.5</c:v>
                </c:pt>
                <c:pt idx="114">
                  <c:v>43957</c:v>
                </c:pt>
                <c:pt idx="115">
                  <c:v>43987.5</c:v>
                </c:pt>
                <c:pt idx="116">
                  <c:v>44018</c:v>
                </c:pt>
                <c:pt idx="117">
                  <c:v>44048.5</c:v>
                </c:pt>
                <c:pt idx="118">
                  <c:v>44079</c:v>
                </c:pt>
                <c:pt idx="119">
                  <c:v>44109.5</c:v>
                </c:pt>
                <c:pt idx="120">
                  <c:v>44140</c:v>
                </c:pt>
                <c:pt idx="121">
                  <c:v>44170.5</c:v>
                </c:pt>
                <c:pt idx="122">
                  <c:v>44201</c:v>
                </c:pt>
                <c:pt idx="123">
                  <c:v>44231.5</c:v>
                </c:pt>
                <c:pt idx="124">
                  <c:v>44262</c:v>
                </c:pt>
                <c:pt idx="125">
                  <c:v>44292.5</c:v>
                </c:pt>
                <c:pt idx="126">
                  <c:v>44323</c:v>
                </c:pt>
                <c:pt idx="127">
                  <c:v>44353.5</c:v>
                </c:pt>
                <c:pt idx="128">
                  <c:v>44384</c:v>
                </c:pt>
                <c:pt idx="129">
                  <c:v>44414.5</c:v>
                </c:pt>
                <c:pt idx="130">
                  <c:v>44445</c:v>
                </c:pt>
                <c:pt idx="131">
                  <c:v>44475.5</c:v>
                </c:pt>
                <c:pt idx="132">
                  <c:v>44506</c:v>
                </c:pt>
                <c:pt idx="133">
                  <c:v>44536.5</c:v>
                </c:pt>
                <c:pt idx="134">
                  <c:v>44567</c:v>
                </c:pt>
                <c:pt idx="135">
                  <c:v>44597.5</c:v>
                </c:pt>
                <c:pt idx="136">
                  <c:v>44628</c:v>
                </c:pt>
                <c:pt idx="137">
                  <c:v>44658.5</c:v>
                </c:pt>
                <c:pt idx="138">
                  <c:v>44689</c:v>
                </c:pt>
                <c:pt idx="139">
                  <c:v>44719.5</c:v>
                </c:pt>
                <c:pt idx="140">
                  <c:v>44750</c:v>
                </c:pt>
                <c:pt idx="141">
                  <c:v>44780.5</c:v>
                </c:pt>
                <c:pt idx="142">
                  <c:v>44811</c:v>
                </c:pt>
                <c:pt idx="143">
                  <c:v>44841.5</c:v>
                </c:pt>
                <c:pt idx="144">
                  <c:v>44872</c:v>
                </c:pt>
                <c:pt idx="145">
                  <c:v>44902.5</c:v>
                </c:pt>
                <c:pt idx="146">
                  <c:v>44933</c:v>
                </c:pt>
                <c:pt idx="147">
                  <c:v>44963.5</c:v>
                </c:pt>
                <c:pt idx="148">
                  <c:v>44994</c:v>
                </c:pt>
                <c:pt idx="149">
                  <c:v>45024.5</c:v>
                </c:pt>
                <c:pt idx="150">
                  <c:v>45055</c:v>
                </c:pt>
                <c:pt idx="151">
                  <c:v>45085.5</c:v>
                </c:pt>
                <c:pt idx="152">
                  <c:v>45116</c:v>
                </c:pt>
                <c:pt idx="153">
                  <c:v>45146.5</c:v>
                </c:pt>
                <c:pt idx="154">
                  <c:v>45177</c:v>
                </c:pt>
                <c:pt idx="155">
                  <c:v>45207.5</c:v>
                </c:pt>
                <c:pt idx="156">
                  <c:v>45238</c:v>
                </c:pt>
                <c:pt idx="157">
                  <c:v>45268.5</c:v>
                </c:pt>
                <c:pt idx="158">
                  <c:v>45299</c:v>
                </c:pt>
                <c:pt idx="159">
                  <c:v>45329.5</c:v>
                </c:pt>
                <c:pt idx="160">
                  <c:v>45360</c:v>
                </c:pt>
                <c:pt idx="161">
                  <c:v>45390.5</c:v>
                </c:pt>
                <c:pt idx="162">
                  <c:v>45421</c:v>
                </c:pt>
                <c:pt idx="163">
                  <c:v>45451.5</c:v>
                </c:pt>
                <c:pt idx="164">
                  <c:v>45482</c:v>
                </c:pt>
                <c:pt idx="165">
                  <c:v>45512.5</c:v>
                </c:pt>
                <c:pt idx="166">
                  <c:v>45543</c:v>
                </c:pt>
                <c:pt idx="167">
                  <c:v>45573.5</c:v>
                </c:pt>
                <c:pt idx="168">
                  <c:v>45604</c:v>
                </c:pt>
                <c:pt idx="169">
                  <c:v>45634.5</c:v>
                </c:pt>
                <c:pt idx="170">
                  <c:v>45665</c:v>
                </c:pt>
                <c:pt idx="171">
                  <c:v>45695.5</c:v>
                </c:pt>
                <c:pt idx="172">
                  <c:v>45726</c:v>
                </c:pt>
                <c:pt idx="173">
                  <c:v>45756.5</c:v>
                </c:pt>
                <c:pt idx="174">
                  <c:v>45787</c:v>
                </c:pt>
                <c:pt idx="175">
                  <c:v>45817.5</c:v>
                </c:pt>
                <c:pt idx="176">
                  <c:v>45848</c:v>
                </c:pt>
                <c:pt idx="177">
                  <c:v>45878.5</c:v>
                </c:pt>
                <c:pt idx="178">
                  <c:v>45909</c:v>
                </c:pt>
                <c:pt idx="179">
                  <c:v>45939.5</c:v>
                </c:pt>
                <c:pt idx="180">
                  <c:v>45970</c:v>
                </c:pt>
                <c:pt idx="181">
                  <c:v>46000.5</c:v>
                </c:pt>
                <c:pt idx="182">
                  <c:v>46031</c:v>
                </c:pt>
                <c:pt idx="183">
                  <c:v>46061.5</c:v>
                </c:pt>
                <c:pt idx="184">
                  <c:v>46092</c:v>
                </c:pt>
                <c:pt idx="185">
                  <c:v>46122.5</c:v>
                </c:pt>
                <c:pt idx="186">
                  <c:v>46153</c:v>
                </c:pt>
                <c:pt idx="187">
                  <c:v>46183.5</c:v>
                </c:pt>
                <c:pt idx="188">
                  <c:v>46214</c:v>
                </c:pt>
                <c:pt idx="189">
                  <c:v>46244.5</c:v>
                </c:pt>
                <c:pt idx="190">
                  <c:v>46275</c:v>
                </c:pt>
                <c:pt idx="191">
                  <c:v>46305.5</c:v>
                </c:pt>
                <c:pt idx="192">
                  <c:v>46336</c:v>
                </c:pt>
                <c:pt idx="193">
                  <c:v>46366.5</c:v>
                </c:pt>
                <c:pt idx="194">
                  <c:v>46397</c:v>
                </c:pt>
                <c:pt idx="195">
                  <c:v>46427.5</c:v>
                </c:pt>
                <c:pt idx="196">
                  <c:v>46458</c:v>
                </c:pt>
                <c:pt idx="197">
                  <c:v>46488.5</c:v>
                </c:pt>
                <c:pt idx="198">
                  <c:v>46519</c:v>
                </c:pt>
                <c:pt idx="199">
                  <c:v>46549.5</c:v>
                </c:pt>
                <c:pt idx="200">
                  <c:v>46580</c:v>
                </c:pt>
                <c:pt idx="201">
                  <c:v>46610.5</c:v>
                </c:pt>
                <c:pt idx="202">
                  <c:v>46641</c:v>
                </c:pt>
                <c:pt idx="203">
                  <c:v>46671.5</c:v>
                </c:pt>
                <c:pt idx="204">
                  <c:v>46702</c:v>
                </c:pt>
                <c:pt idx="205">
                  <c:v>46732.5</c:v>
                </c:pt>
                <c:pt idx="206">
                  <c:v>46763</c:v>
                </c:pt>
                <c:pt idx="207">
                  <c:v>46793.5</c:v>
                </c:pt>
                <c:pt idx="208">
                  <c:v>46824</c:v>
                </c:pt>
                <c:pt idx="209">
                  <c:v>46854.5</c:v>
                </c:pt>
                <c:pt idx="210">
                  <c:v>46885</c:v>
                </c:pt>
                <c:pt idx="211">
                  <c:v>46915.5</c:v>
                </c:pt>
                <c:pt idx="212">
                  <c:v>46946</c:v>
                </c:pt>
                <c:pt idx="213">
                  <c:v>46976.5</c:v>
                </c:pt>
                <c:pt idx="214">
                  <c:v>47007</c:v>
                </c:pt>
                <c:pt idx="215">
                  <c:v>47037.5</c:v>
                </c:pt>
                <c:pt idx="216">
                  <c:v>47068</c:v>
                </c:pt>
                <c:pt idx="217">
                  <c:v>47098.5</c:v>
                </c:pt>
                <c:pt idx="218">
                  <c:v>47129</c:v>
                </c:pt>
                <c:pt idx="219">
                  <c:v>47159.5</c:v>
                </c:pt>
                <c:pt idx="220">
                  <c:v>47190</c:v>
                </c:pt>
                <c:pt idx="221">
                  <c:v>47220.5</c:v>
                </c:pt>
                <c:pt idx="222">
                  <c:v>47251</c:v>
                </c:pt>
                <c:pt idx="223">
                  <c:v>47281.5</c:v>
                </c:pt>
                <c:pt idx="224">
                  <c:v>47312</c:v>
                </c:pt>
                <c:pt idx="225">
                  <c:v>47342.5</c:v>
                </c:pt>
                <c:pt idx="226">
                  <c:v>47373</c:v>
                </c:pt>
                <c:pt idx="227">
                  <c:v>47403.5</c:v>
                </c:pt>
                <c:pt idx="228">
                  <c:v>47434</c:v>
                </c:pt>
                <c:pt idx="229">
                  <c:v>47464.5</c:v>
                </c:pt>
                <c:pt idx="230">
                  <c:v>47495</c:v>
                </c:pt>
                <c:pt idx="231">
                  <c:v>47525.5</c:v>
                </c:pt>
                <c:pt idx="232">
                  <c:v>47556</c:v>
                </c:pt>
                <c:pt idx="233">
                  <c:v>47586.5</c:v>
                </c:pt>
                <c:pt idx="234">
                  <c:v>47617</c:v>
                </c:pt>
                <c:pt idx="235">
                  <c:v>47647.5</c:v>
                </c:pt>
                <c:pt idx="236">
                  <c:v>47678</c:v>
                </c:pt>
                <c:pt idx="237">
                  <c:v>47708.5</c:v>
                </c:pt>
                <c:pt idx="238">
                  <c:v>47739</c:v>
                </c:pt>
                <c:pt idx="239">
                  <c:v>47769.5</c:v>
                </c:pt>
                <c:pt idx="240">
                  <c:v>47800</c:v>
                </c:pt>
                <c:pt idx="241">
                  <c:v>47830.5</c:v>
                </c:pt>
                <c:pt idx="242">
                  <c:v>47861</c:v>
                </c:pt>
                <c:pt idx="243">
                  <c:v>47891.5</c:v>
                </c:pt>
                <c:pt idx="244">
                  <c:v>47922</c:v>
                </c:pt>
                <c:pt idx="245">
                  <c:v>47952.5</c:v>
                </c:pt>
                <c:pt idx="246">
                  <c:v>47983</c:v>
                </c:pt>
                <c:pt idx="247">
                  <c:v>48013.5</c:v>
                </c:pt>
                <c:pt idx="248">
                  <c:v>48044</c:v>
                </c:pt>
                <c:pt idx="249">
                  <c:v>48074.5</c:v>
                </c:pt>
                <c:pt idx="250">
                  <c:v>48105</c:v>
                </c:pt>
                <c:pt idx="251">
                  <c:v>48135.5</c:v>
                </c:pt>
                <c:pt idx="252">
                  <c:v>48166</c:v>
                </c:pt>
                <c:pt idx="253">
                  <c:v>48196.5</c:v>
                </c:pt>
                <c:pt idx="254">
                  <c:v>48227</c:v>
                </c:pt>
                <c:pt idx="255">
                  <c:v>48257.5</c:v>
                </c:pt>
                <c:pt idx="256">
                  <c:v>48288</c:v>
                </c:pt>
                <c:pt idx="257">
                  <c:v>48318.5</c:v>
                </c:pt>
                <c:pt idx="258">
                  <c:v>48349</c:v>
                </c:pt>
                <c:pt idx="259">
                  <c:v>48379.5</c:v>
                </c:pt>
                <c:pt idx="260">
                  <c:v>48410</c:v>
                </c:pt>
                <c:pt idx="261">
                  <c:v>48440.5</c:v>
                </c:pt>
                <c:pt idx="262">
                  <c:v>48471</c:v>
                </c:pt>
                <c:pt idx="263">
                  <c:v>48501.5</c:v>
                </c:pt>
                <c:pt idx="264">
                  <c:v>48532</c:v>
                </c:pt>
                <c:pt idx="265">
                  <c:v>48562.5</c:v>
                </c:pt>
                <c:pt idx="266">
                  <c:v>48593</c:v>
                </c:pt>
                <c:pt idx="267">
                  <c:v>48623.5</c:v>
                </c:pt>
                <c:pt idx="268">
                  <c:v>48654</c:v>
                </c:pt>
                <c:pt idx="269">
                  <c:v>48684.5</c:v>
                </c:pt>
                <c:pt idx="270">
                  <c:v>48715</c:v>
                </c:pt>
                <c:pt idx="271">
                  <c:v>48745.5</c:v>
                </c:pt>
                <c:pt idx="272">
                  <c:v>48776</c:v>
                </c:pt>
                <c:pt idx="273">
                  <c:v>48806.5</c:v>
                </c:pt>
                <c:pt idx="274">
                  <c:v>48837</c:v>
                </c:pt>
                <c:pt idx="275">
                  <c:v>48867.5</c:v>
                </c:pt>
                <c:pt idx="276">
                  <c:v>48898</c:v>
                </c:pt>
                <c:pt idx="277">
                  <c:v>48928.5</c:v>
                </c:pt>
                <c:pt idx="278">
                  <c:v>48959</c:v>
                </c:pt>
                <c:pt idx="279">
                  <c:v>48989.5</c:v>
                </c:pt>
                <c:pt idx="280">
                  <c:v>49020</c:v>
                </c:pt>
                <c:pt idx="281">
                  <c:v>49050.5</c:v>
                </c:pt>
                <c:pt idx="282">
                  <c:v>49081</c:v>
                </c:pt>
                <c:pt idx="283">
                  <c:v>49111.5</c:v>
                </c:pt>
                <c:pt idx="284">
                  <c:v>49142</c:v>
                </c:pt>
                <c:pt idx="285">
                  <c:v>49172.5</c:v>
                </c:pt>
                <c:pt idx="286">
                  <c:v>49203</c:v>
                </c:pt>
                <c:pt idx="287">
                  <c:v>49233.5</c:v>
                </c:pt>
                <c:pt idx="288">
                  <c:v>49264</c:v>
                </c:pt>
                <c:pt idx="289">
                  <c:v>49294.5</c:v>
                </c:pt>
                <c:pt idx="290">
                  <c:v>49325</c:v>
                </c:pt>
                <c:pt idx="291">
                  <c:v>49355.5</c:v>
                </c:pt>
                <c:pt idx="292">
                  <c:v>49386</c:v>
                </c:pt>
                <c:pt idx="293">
                  <c:v>49416.5</c:v>
                </c:pt>
                <c:pt idx="294">
                  <c:v>49447</c:v>
                </c:pt>
                <c:pt idx="295">
                  <c:v>49477.5</c:v>
                </c:pt>
                <c:pt idx="296">
                  <c:v>49508</c:v>
                </c:pt>
                <c:pt idx="297">
                  <c:v>49538.5</c:v>
                </c:pt>
                <c:pt idx="298">
                  <c:v>49569</c:v>
                </c:pt>
                <c:pt idx="299">
                  <c:v>49599.5</c:v>
                </c:pt>
                <c:pt idx="300">
                  <c:v>49630</c:v>
                </c:pt>
                <c:pt idx="301">
                  <c:v>49660.5</c:v>
                </c:pt>
                <c:pt idx="302">
                  <c:v>49691</c:v>
                </c:pt>
                <c:pt idx="303">
                  <c:v>49721.5</c:v>
                </c:pt>
                <c:pt idx="304">
                  <c:v>49752</c:v>
                </c:pt>
                <c:pt idx="305">
                  <c:v>49782.5</c:v>
                </c:pt>
                <c:pt idx="306">
                  <c:v>49813</c:v>
                </c:pt>
                <c:pt idx="307">
                  <c:v>49843.5</c:v>
                </c:pt>
                <c:pt idx="308">
                  <c:v>49874</c:v>
                </c:pt>
                <c:pt idx="309">
                  <c:v>49904.5</c:v>
                </c:pt>
                <c:pt idx="310">
                  <c:v>49935</c:v>
                </c:pt>
                <c:pt idx="311">
                  <c:v>49965.5</c:v>
                </c:pt>
                <c:pt idx="312">
                  <c:v>49996</c:v>
                </c:pt>
                <c:pt idx="313">
                  <c:v>50026.5</c:v>
                </c:pt>
                <c:pt idx="314">
                  <c:v>50057</c:v>
                </c:pt>
                <c:pt idx="315">
                  <c:v>50087.5</c:v>
                </c:pt>
                <c:pt idx="316">
                  <c:v>50118</c:v>
                </c:pt>
                <c:pt idx="317">
                  <c:v>50148.5</c:v>
                </c:pt>
                <c:pt idx="318">
                  <c:v>50179</c:v>
                </c:pt>
                <c:pt idx="319">
                  <c:v>50209.5</c:v>
                </c:pt>
                <c:pt idx="320">
                  <c:v>50240</c:v>
                </c:pt>
                <c:pt idx="321">
                  <c:v>50270.5</c:v>
                </c:pt>
                <c:pt idx="322">
                  <c:v>50301</c:v>
                </c:pt>
                <c:pt idx="323">
                  <c:v>50331.5</c:v>
                </c:pt>
                <c:pt idx="324">
                  <c:v>50362</c:v>
                </c:pt>
                <c:pt idx="325">
                  <c:v>50392.5</c:v>
                </c:pt>
                <c:pt idx="326">
                  <c:v>50423</c:v>
                </c:pt>
                <c:pt idx="327">
                  <c:v>50453.5</c:v>
                </c:pt>
                <c:pt idx="328">
                  <c:v>50484</c:v>
                </c:pt>
                <c:pt idx="329">
                  <c:v>50514.5</c:v>
                </c:pt>
                <c:pt idx="330">
                  <c:v>50545</c:v>
                </c:pt>
                <c:pt idx="331">
                  <c:v>50575.5</c:v>
                </c:pt>
                <c:pt idx="332">
                  <c:v>50606</c:v>
                </c:pt>
                <c:pt idx="333">
                  <c:v>50636.5</c:v>
                </c:pt>
                <c:pt idx="334">
                  <c:v>50667</c:v>
                </c:pt>
                <c:pt idx="335">
                  <c:v>50697.5</c:v>
                </c:pt>
                <c:pt idx="336">
                  <c:v>50728</c:v>
                </c:pt>
                <c:pt idx="337">
                  <c:v>50758.5</c:v>
                </c:pt>
                <c:pt idx="338">
                  <c:v>50789</c:v>
                </c:pt>
                <c:pt idx="339">
                  <c:v>50819.5</c:v>
                </c:pt>
                <c:pt idx="340">
                  <c:v>50850</c:v>
                </c:pt>
                <c:pt idx="341">
                  <c:v>50880.5</c:v>
                </c:pt>
                <c:pt idx="342">
                  <c:v>50911</c:v>
                </c:pt>
                <c:pt idx="343">
                  <c:v>50941.5</c:v>
                </c:pt>
                <c:pt idx="344">
                  <c:v>50972</c:v>
                </c:pt>
                <c:pt idx="345">
                  <c:v>51002.5</c:v>
                </c:pt>
                <c:pt idx="346">
                  <c:v>51033</c:v>
                </c:pt>
                <c:pt idx="347">
                  <c:v>51063.5</c:v>
                </c:pt>
                <c:pt idx="348">
                  <c:v>51094</c:v>
                </c:pt>
                <c:pt idx="349">
                  <c:v>51124.5</c:v>
                </c:pt>
                <c:pt idx="350">
                  <c:v>51155</c:v>
                </c:pt>
                <c:pt idx="351">
                  <c:v>51185.5</c:v>
                </c:pt>
                <c:pt idx="352">
                  <c:v>51216</c:v>
                </c:pt>
                <c:pt idx="353">
                  <c:v>51246.5</c:v>
                </c:pt>
                <c:pt idx="354">
                  <c:v>51277</c:v>
                </c:pt>
                <c:pt idx="355">
                  <c:v>51307.5</c:v>
                </c:pt>
                <c:pt idx="356">
                  <c:v>51338</c:v>
                </c:pt>
                <c:pt idx="357">
                  <c:v>51368.5</c:v>
                </c:pt>
                <c:pt idx="358">
                  <c:v>51399</c:v>
                </c:pt>
                <c:pt idx="359">
                  <c:v>51429.5</c:v>
                </c:pt>
                <c:pt idx="360">
                  <c:v>51460</c:v>
                </c:pt>
                <c:pt idx="361">
                  <c:v>51490.5</c:v>
                </c:pt>
                <c:pt idx="362">
                  <c:v>51521</c:v>
                </c:pt>
                <c:pt idx="363">
                  <c:v>51551.5</c:v>
                </c:pt>
                <c:pt idx="364">
                  <c:v>51582</c:v>
                </c:pt>
                <c:pt idx="365">
                  <c:v>51612.5</c:v>
                </c:pt>
                <c:pt idx="366">
                  <c:v>51643</c:v>
                </c:pt>
                <c:pt idx="367">
                  <c:v>51673.5</c:v>
                </c:pt>
                <c:pt idx="368">
                  <c:v>51704</c:v>
                </c:pt>
                <c:pt idx="369">
                  <c:v>51734.5</c:v>
                </c:pt>
                <c:pt idx="370">
                  <c:v>51765</c:v>
                </c:pt>
                <c:pt idx="371">
                  <c:v>51795.5</c:v>
                </c:pt>
                <c:pt idx="372">
                  <c:v>51826</c:v>
                </c:pt>
                <c:pt idx="373">
                  <c:v>51856.5</c:v>
                </c:pt>
                <c:pt idx="374">
                  <c:v>51887</c:v>
                </c:pt>
                <c:pt idx="375">
                  <c:v>51917.5</c:v>
                </c:pt>
                <c:pt idx="376">
                  <c:v>51948</c:v>
                </c:pt>
                <c:pt idx="377">
                  <c:v>51978.5</c:v>
                </c:pt>
                <c:pt idx="378">
                  <c:v>52009</c:v>
                </c:pt>
                <c:pt idx="379">
                  <c:v>52039.5</c:v>
                </c:pt>
                <c:pt idx="380">
                  <c:v>52070</c:v>
                </c:pt>
                <c:pt idx="381">
                  <c:v>52100.5</c:v>
                </c:pt>
                <c:pt idx="382">
                  <c:v>52131</c:v>
                </c:pt>
                <c:pt idx="383">
                  <c:v>52161.5</c:v>
                </c:pt>
                <c:pt idx="384">
                  <c:v>52192</c:v>
                </c:pt>
                <c:pt idx="385">
                  <c:v>52222.5</c:v>
                </c:pt>
                <c:pt idx="386">
                  <c:v>52253</c:v>
                </c:pt>
                <c:pt idx="387">
                  <c:v>52283.5</c:v>
                </c:pt>
                <c:pt idx="388">
                  <c:v>52314</c:v>
                </c:pt>
                <c:pt idx="389">
                  <c:v>52344.5</c:v>
                </c:pt>
                <c:pt idx="390">
                  <c:v>52375</c:v>
                </c:pt>
                <c:pt idx="391">
                  <c:v>52405.5</c:v>
                </c:pt>
                <c:pt idx="392">
                  <c:v>52436</c:v>
                </c:pt>
                <c:pt idx="393">
                  <c:v>52466.5</c:v>
                </c:pt>
                <c:pt idx="394">
                  <c:v>52497</c:v>
                </c:pt>
                <c:pt idx="395">
                  <c:v>52527.5</c:v>
                </c:pt>
                <c:pt idx="396">
                  <c:v>52558</c:v>
                </c:pt>
                <c:pt idx="397">
                  <c:v>52588.5</c:v>
                </c:pt>
                <c:pt idx="398">
                  <c:v>52619</c:v>
                </c:pt>
                <c:pt idx="399">
                  <c:v>52649.5</c:v>
                </c:pt>
                <c:pt idx="400">
                  <c:v>52680</c:v>
                </c:pt>
                <c:pt idx="401">
                  <c:v>52710.5</c:v>
                </c:pt>
                <c:pt idx="402">
                  <c:v>52741</c:v>
                </c:pt>
                <c:pt idx="403">
                  <c:v>52771.5</c:v>
                </c:pt>
                <c:pt idx="404">
                  <c:v>52802</c:v>
                </c:pt>
                <c:pt idx="405">
                  <c:v>52832.5</c:v>
                </c:pt>
                <c:pt idx="406">
                  <c:v>52863</c:v>
                </c:pt>
                <c:pt idx="407">
                  <c:v>52893.5</c:v>
                </c:pt>
                <c:pt idx="408">
                  <c:v>52924</c:v>
                </c:pt>
                <c:pt idx="409">
                  <c:v>52954.5</c:v>
                </c:pt>
                <c:pt idx="410">
                  <c:v>52985</c:v>
                </c:pt>
                <c:pt idx="411">
                  <c:v>53015.5</c:v>
                </c:pt>
                <c:pt idx="412">
                  <c:v>53046</c:v>
                </c:pt>
                <c:pt idx="413">
                  <c:v>53076.5</c:v>
                </c:pt>
                <c:pt idx="414">
                  <c:v>53107</c:v>
                </c:pt>
                <c:pt idx="415">
                  <c:v>53137.5</c:v>
                </c:pt>
                <c:pt idx="416">
                  <c:v>53168</c:v>
                </c:pt>
                <c:pt idx="417">
                  <c:v>53198.5</c:v>
                </c:pt>
                <c:pt idx="418">
                  <c:v>53229</c:v>
                </c:pt>
                <c:pt idx="419">
                  <c:v>53259.5</c:v>
                </c:pt>
                <c:pt idx="420">
                  <c:v>53290</c:v>
                </c:pt>
                <c:pt idx="421">
                  <c:v>53320.5</c:v>
                </c:pt>
                <c:pt idx="422">
                  <c:v>53351</c:v>
                </c:pt>
                <c:pt idx="423">
                  <c:v>53381.5</c:v>
                </c:pt>
                <c:pt idx="424">
                  <c:v>53412</c:v>
                </c:pt>
                <c:pt idx="425">
                  <c:v>53442.5</c:v>
                </c:pt>
                <c:pt idx="426">
                  <c:v>53473</c:v>
                </c:pt>
                <c:pt idx="427">
                  <c:v>53503.5</c:v>
                </c:pt>
                <c:pt idx="428">
                  <c:v>53534</c:v>
                </c:pt>
                <c:pt idx="429">
                  <c:v>53564.5</c:v>
                </c:pt>
                <c:pt idx="430">
                  <c:v>53595</c:v>
                </c:pt>
                <c:pt idx="431">
                  <c:v>53625.5</c:v>
                </c:pt>
                <c:pt idx="432">
                  <c:v>53656</c:v>
                </c:pt>
                <c:pt idx="433">
                  <c:v>53686.5</c:v>
                </c:pt>
                <c:pt idx="434">
                  <c:v>53717</c:v>
                </c:pt>
                <c:pt idx="435">
                  <c:v>53747.5</c:v>
                </c:pt>
                <c:pt idx="436">
                  <c:v>53778</c:v>
                </c:pt>
                <c:pt idx="437">
                  <c:v>53808.5</c:v>
                </c:pt>
                <c:pt idx="438">
                  <c:v>53839</c:v>
                </c:pt>
                <c:pt idx="439">
                  <c:v>53869.5</c:v>
                </c:pt>
                <c:pt idx="440">
                  <c:v>53900</c:v>
                </c:pt>
                <c:pt idx="441">
                  <c:v>53930.5</c:v>
                </c:pt>
                <c:pt idx="442">
                  <c:v>53961</c:v>
                </c:pt>
                <c:pt idx="443">
                  <c:v>53991.5</c:v>
                </c:pt>
                <c:pt idx="444">
                  <c:v>54022</c:v>
                </c:pt>
                <c:pt idx="445">
                  <c:v>54052.5</c:v>
                </c:pt>
                <c:pt idx="446">
                  <c:v>54083</c:v>
                </c:pt>
                <c:pt idx="447">
                  <c:v>54113.5</c:v>
                </c:pt>
                <c:pt idx="448">
                  <c:v>54144</c:v>
                </c:pt>
                <c:pt idx="449">
                  <c:v>54174.5</c:v>
                </c:pt>
                <c:pt idx="450">
                  <c:v>54205</c:v>
                </c:pt>
                <c:pt idx="451">
                  <c:v>54235.5</c:v>
                </c:pt>
                <c:pt idx="452">
                  <c:v>54266</c:v>
                </c:pt>
                <c:pt idx="453">
                  <c:v>54296.5</c:v>
                </c:pt>
                <c:pt idx="454">
                  <c:v>54327</c:v>
                </c:pt>
                <c:pt idx="455">
                  <c:v>54357.5</c:v>
                </c:pt>
                <c:pt idx="456">
                  <c:v>54388</c:v>
                </c:pt>
                <c:pt idx="457">
                  <c:v>54418.5</c:v>
                </c:pt>
                <c:pt idx="458">
                  <c:v>54449</c:v>
                </c:pt>
                <c:pt idx="459">
                  <c:v>54479.5</c:v>
                </c:pt>
                <c:pt idx="460">
                  <c:v>54510</c:v>
                </c:pt>
                <c:pt idx="461">
                  <c:v>54540.5</c:v>
                </c:pt>
                <c:pt idx="462">
                  <c:v>54571</c:v>
                </c:pt>
                <c:pt idx="463">
                  <c:v>54601.5</c:v>
                </c:pt>
                <c:pt idx="464">
                  <c:v>54632</c:v>
                </c:pt>
                <c:pt idx="465">
                  <c:v>54662.5</c:v>
                </c:pt>
                <c:pt idx="466">
                  <c:v>54693</c:v>
                </c:pt>
                <c:pt idx="467">
                  <c:v>54723.5</c:v>
                </c:pt>
                <c:pt idx="468">
                  <c:v>54754</c:v>
                </c:pt>
                <c:pt idx="469">
                  <c:v>54784.5</c:v>
                </c:pt>
                <c:pt idx="470">
                  <c:v>54815</c:v>
                </c:pt>
                <c:pt idx="471">
                  <c:v>54845.5</c:v>
                </c:pt>
                <c:pt idx="472">
                  <c:v>54876</c:v>
                </c:pt>
                <c:pt idx="473">
                  <c:v>54906.5</c:v>
                </c:pt>
                <c:pt idx="474">
                  <c:v>54937</c:v>
                </c:pt>
                <c:pt idx="475">
                  <c:v>54967.5</c:v>
                </c:pt>
                <c:pt idx="476">
                  <c:v>54998</c:v>
                </c:pt>
                <c:pt idx="477">
                  <c:v>55028.5</c:v>
                </c:pt>
                <c:pt idx="478">
                  <c:v>55059</c:v>
                </c:pt>
                <c:pt idx="479">
                  <c:v>55089.5</c:v>
                </c:pt>
                <c:pt idx="480">
                  <c:v>55120</c:v>
                </c:pt>
                <c:pt idx="481">
                  <c:v>55150.5</c:v>
                </c:pt>
                <c:pt idx="482">
                  <c:v>55181</c:v>
                </c:pt>
                <c:pt idx="483">
                  <c:v>55211.5</c:v>
                </c:pt>
                <c:pt idx="484">
                  <c:v>55242</c:v>
                </c:pt>
                <c:pt idx="485">
                  <c:v>55272.5</c:v>
                </c:pt>
                <c:pt idx="486">
                  <c:v>55303</c:v>
                </c:pt>
                <c:pt idx="487">
                  <c:v>55333.5</c:v>
                </c:pt>
                <c:pt idx="488">
                  <c:v>55364</c:v>
                </c:pt>
                <c:pt idx="489">
                  <c:v>55394.5</c:v>
                </c:pt>
                <c:pt idx="490">
                  <c:v>55425</c:v>
                </c:pt>
                <c:pt idx="491">
                  <c:v>55455.5</c:v>
                </c:pt>
                <c:pt idx="492">
                  <c:v>55486</c:v>
                </c:pt>
                <c:pt idx="493">
                  <c:v>55516.5</c:v>
                </c:pt>
                <c:pt idx="494">
                  <c:v>55547</c:v>
                </c:pt>
                <c:pt idx="495">
                  <c:v>55577.5</c:v>
                </c:pt>
                <c:pt idx="496">
                  <c:v>55608</c:v>
                </c:pt>
                <c:pt idx="497">
                  <c:v>55638.5</c:v>
                </c:pt>
                <c:pt idx="498">
                  <c:v>55669</c:v>
                </c:pt>
                <c:pt idx="499">
                  <c:v>55699.5</c:v>
                </c:pt>
                <c:pt idx="500">
                  <c:v>55730</c:v>
                </c:pt>
                <c:pt idx="501">
                  <c:v>55760.5</c:v>
                </c:pt>
                <c:pt idx="502">
                  <c:v>55791</c:v>
                </c:pt>
                <c:pt idx="503">
                  <c:v>55821.5</c:v>
                </c:pt>
                <c:pt idx="504">
                  <c:v>55852</c:v>
                </c:pt>
                <c:pt idx="505">
                  <c:v>55882.5</c:v>
                </c:pt>
                <c:pt idx="506">
                  <c:v>55913</c:v>
                </c:pt>
                <c:pt idx="507">
                  <c:v>55943.5</c:v>
                </c:pt>
                <c:pt idx="508">
                  <c:v>55974</c:v>
                </c:pt>
                <c:pt idx="509">
                  <c:v>56004.5</c:v>
                </c:pt>
                <c:pt idx="510">
                  <c:v>56035</c:v>
                </c:pt>
                <c:pt idx="511">
                  <c:v>56065.5</c:v>
                </c:pt>
                <c:pt idx="512">
                  <c:v>56096</c:v>
                </c:pt>
                <c:pt idx="513">
                  <c:v>56126.5</c:v>
                </c:pt>
                <c:pt idx="514">
                  <c:v>56157</c:v>
                </c:pt>
                <c:pt idx="515">
                  <c:v>56187.5</c:v>
                </c:pt>
                <c:pt idx="516">
                  <c:v>56218</c:v>
                </c:pt>
                <c:pt idx="517">
                  <c:v>56248.5</c:v>
                </c:pt>
                <c:pt idx="518">
                  <c:v>56279</c:v>
                </c:pt>
                <c:pt idx="519">
                  <c:v>56309.5</c:v>
                </c:pt>
                <c:pt idx="520">
                  <c:v>56340</c:v>
                </c:pt>
                <c:pt idx="521">
                  <c:v>56370.5</c:v>
                </c:pt>
                <c:pt idx="522">
                  <c:v>56401</c:v>
                </c:pt>
                <c:pt idx="523">
                  <c:v>56431.5</c:v>
                </c:pt>
                <c:pt idx="524">
                  <c:v>56462</c:v>
                </c:pt>
                <c:pt idx="525">
                  <c:v>56492.5</c:v>
                </c:pt>
                <c:pt idx="526">
                  <c:v>56523</c:v>
                </c:pt>
                <c:pt idx="527">
                  <c:v>56553.5</c:v>
                </c:pt>
                <c:pt idx="528">
                  <c:v>56584</c:v>
                </c:pt>
                <c:pt idx="529">
                  <c:v>56614.5</c:v>
                </c:pt>
                <c:pt idx="530">
                  <c:v>56645</c:v>
                </c:pt>
                <c:pt idx="531">
                  <c:v>56675.5</c:v>
                </c:pt>
                <c:pt idx="532">
                  <c:v>56706</c:v>
                </c:pt>
                <c:pt idx="533">
                  <c:v>56736.5</c:v>
                </c:pt>
                <c:pt idx="534">
                  <c:v>56767</c:v>
                </c:pt>
                <c:pt idx="535">
                  <c:v>56797.5</c:v>
                </c:pt>
                <c:pt idx="536">
                  <c:v>56828</c:v>
                </c:pt>
                <c:pt idx="537">
                  <c:v>56858.5</c:v>
                </c:pt>
                <c:pt idx="538">
                  <c:v>56889</c:v>
                </c:pt>
                <c:pt idx="539">
                  <c:v>56919.5</c:v>
                </c:pt>
                <c:pt idx="540">
                  <c:v>56950</c:v>
                </c:pt>
                <c:pt idx="541">
                  <c:v>56980.5</c:v>
                </c:pt>
                <c:pt idx="542">
                  <c:v>57011</c:v>
                </c:pt>
                <c:pt idx="543">
                  <c:v>57041.5</c:v>
                </c:pt>
                <c:pt idx="544">
                  <c:v>57072</c:v>
                </c:pt>
                <c:pt idx="545">
                  <c:v>57102.5</c:v>
                </c:pt>
              </c:strCache>
            </c:strRef>
          </c:cat>
          <c:val>
            <c:numRef>
              <c:f>'Pension Forcast Calcs'!$K$24:$K$569</c:f>
              <c:numCache>
                <c:ptCount val="5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5044</c:v>
                </c:pt>
                <c:pt idx="51">
                  <c:v>5044</c:v>
                </c:pt>
                <c:pt idx="52">
                  <c:v>5044</c:v>
                </c:pt>
                <c:pt idx="53">
                  <c:v>5044</c:v>
                </c:pt>
                <c:pt idx="54">
                  <c:v>5044</c:v>
                </c:pt>
                <c:pt idx="55">
                  <c:v>5044</c:v>
                </c:pt>
                <c:pt idx="56">
                  <c:v>5044</c:v>
                </c:pt>
                <c:pt idx="57">
                  <c:v>5044</c:v>
                </c:pt>
                <c:pt idx="58">
                  <c:v>5044</c:v>
                </c:pt>
                <c:pt idx="59">
                  <c:v>5044</c:v>
                </c:pt>
                <c:pt idx="60">
                  <c:v>5044</c:v>
                </c:pt>
                <c:pt idx="61">
                  <c:v>5044</c:v>
                </c:pt>
                <c:pt idx="62">
                  <c:v>5044</c:v>
                </c:pt>
                <c:pt idx="63">
                  <c:v>5044</c:v>
                </c:pt>
                <c:pt idx="64">
                  <c:v>5044</c:v>
                </c:pt>
                <c:pt idx="65">
                  <c:v>5044</c:v>
                </c:pt>
                <c:pt idx="66">
                  <c:v>5044</c:v>
                </c:pt>
                <c:pt idx="67">
                  <c:v>5044</c:v>
                </c:pt>
                <c:pt idx="68">
                  <c:v>5044</c:v>
                </c:pt>
                <c:pt idx="69">
                  <c:v>5044</c:v>
                </c:pt>
                <c:pt idx="70">
                  <c:v>5044</c:v>
                </c:pt>
                <c:pt idx="71">
                  <c:v>5044</c:v>
                </c:pt>
                <c:pt idx="72">
                  <c:v>5044</c:v>
                </c:pt>
                <c:pt idx="73">
                  <c:v>5044</c:v>
                </c:pt>
                <c:pt idx="74">
                  <c:v>5044</c:v>
                </c:pt>
                <c:pt idx="75">
                  <c:v>5044</c:v>
                </c:pt>
                <c:pt idx="76">
                  <c:v>5044</c:v>
                </c:pt>
                <c:pt idx="77">
                  <c:v>5044</c:v>
                </c:pt>
                <c:pt idx="78">
                  <c:v>5044</c:v>
                </c:pt>
                <c:pt idx="79">
                  <c:v>5044</c:v>
                </c:pt>
                <c:pt idx="80">
                  <c:v>5044</c:v>
                </c:pt>
                <c:pt idx="81">
                  <c:v>5044</c:v>
                </c:pt>
                <c:pt idx="82">
                  <c:v>5044</c:v>
                </c:pt>
                <c:pt idx="83">
                  <c:v>5044</c:v>
                </c:pt>
                <c:pt idx="84">
                  <c:v>5044</c:v>
                </c:pt>
                <c:pt idx="85">
                  <c:v>5044</c:v>
                </c:pt>
                <c:pt idx="86">
                  <c:v>5044</c:v>
                </c:pt>
                <c:pt idx="87">
                  <c:v>5044</c:v>
                </c:pt>
                <c:pt idx="88">
                  <c:v>5044</c:v>
                </c:pt>
                <c:pt idx="89">
                  <c:v>5044</c:v>
                </c:pt>
                <c:pt idx="90">
                  <c:v>5044</c:v>
                </c:pt>
                <c:pt idx="91">
                  <c:v>5044</c:v>
                </c:pt>
                <c:pt idx="92">
                  <c:v>5044</c:v>
                </c:pt>
                <c:pt idx="93">
                  <c:v>5044</c:v>
                </c:pt>
                <c:pt idx="94">
                  <c:v>5044</c:v>
                </c:pt>
                <c:pt idx="95">
                  <c:v>5044</c:v>
                </c:pt>
                <c:pt idx="96">
                  <c:v>5044</c:v>
                </c:pt>
                <c:pt idx="97">
                  <c:v>5044</c:v>
                </c:pt>
                <c:pt idx="98">
                  <c:v>5044</c:v>
                </c:pt>
                <c:pt idx="99">
                  <c:v>5044</c:v>
                </c:pt>
                <c:pt idx="100">
                  <c:v>5044</c:v>
                </c:pt>
                <c:pt idx="101">
                  <c:v>5044</c:v>
                </c:pt>
                <c:pt idx="102">
                  <c:v>5044</c:v>
                </c:pt>
                <c:pt idx="103">
                  <c:v>5044</c:v>
                </c:pt>
                <c:pt idx="104">
                  <c:v>5044</c:v>
                </c:pt>
                <c:pt idx="105">
                  <c:v>5044</c:v>
                </c:pt>
                <c:pt idx="106">
                  <c:v>5044</c:v>
                </c:pt>
                <c:pt idx="107">
                  <c:v>5044</c:v>
                </c:pt>
                <c:pt idx="108">
                  <c:v>5044</c:v>
                </c:pt>
                <c:pt idx="109">
                  <c:v>5044</c:v>
                </c:pt>
                <c:pt idx="110">
                  <c:v>5044</c:v>
                </c:pt>
                <c:pt idx="111">
                  <c:v>5044</c:v>
                </c:pt>
                <c:pt idx="112">
                  <c:v>5044</c:v>
                </c:pt>
                <c:pt idx="113">
                  <c:v>5044</c:v>
                </c:pt>
                <c:pt idx="114">
                  <c:v>5044</c:v>
                </c:pt>
                <c:pt idx="115">
                  <c:v>5044</c:v>
                </c:pt>
                <c:pt idx="116">
                  <c:v>5044</c:v>
                </c:pt>
                <c:pt idx="117">
                  <c:v>5044</c:v>
                </c:pt>
                <c:pt idx="118">
                  <c:v>5044</c:v>
                </c:pt>
                <c:pt idx="119">
                  <c:v>5044</c:v>
                </c:pt>
                <c:pt idx="120">
                  <c:v>5044</c:v>
                </c:pt>
                <c:pt idx="121">
                  <c:v>5044</c:v>
                </c:pt>
                <c:pt idx="122">
                  <c:v>5044</c:v>
                </c:pt>
                <c:pt idx="123">
                  <c:v>5044</c:v>
                </c:pt>
                <c:pt idx="124">
                  <c:v>5044</c:v>
                </c:pt>
                <c:pt idx="125">
                  <c:v>5044</c:v>
                </c:pt>
                <c:pt idx="126">
                  <c:v>5044</c:v>
                </c:pt>
                <c:pt idx="127">
                  <c:v>5044</c:v>
                </c:pt>
                <c:pt idx="128">
                  <c:v>5044</c:v>
                </c:pt>
                <c:pt idx="129">
                  <c:v>5044</c:v>
                </c:pt>
                <c:pt idx="130">
                  <c:v>5044</c:v>
                </c:pt>
                <c:pt idx="131">
                  <c:v>5044</c:v>
                </c:pt>
                <c:pt idx="132">
                  <c:v>5044</c:v>
                </c:pt>
                <c:pt idx="133">
                  <c:v>5044</c:v>
                </c:pt>
                <c:pt idx="134">
                  <c:v>5044</c:v>
                </c:pt>
                <c:pt idx="135">
                  <c:v>5044</c:v>
                </c:pt>
                <c:pt idx="136">
                  <c:v>5044</c:v>
                </c:pt>
                <c:pt idx="137">
                  <c:v>5044</c:v>
                </c:pt>
                <c:pt idx="138">
                  <c:v>5044</c:v>
                </c:pt>
                <c:pt idx="139">
                  <c:v>5044</c:v>
                </c:pt>
                <c:pt idx="140">
                  <c:v>5044</c:v>
                </c:pt>
                <c:pt idx="141">
                  <c:v>5044</c:v>
                </c:pt>
                <c:pt idx="142">
                  <c:v>5044</c:v>
                </c:pt>
                <c:pt idx="143">
                  <c:v>5044</c:v>
                </c:pt>
                <c:pt idx="144">
                  <c:v>5044</c:v>
                </c:pt>
                <c:pt idx="145">
                  <c:v>5044</c:v>
                </c:pt>
                <c:pt idx="146">
                  <c:v>5044</c:v>
                </c:pt>
                <c:pt idx="147">
                  <c:v>5044</c:v>
                </c:pt>
                <c:pt idx="148">
                  <c:v>5044</c:v>
                </c:pt>
                <c:pt idx="149">
                  <c:v>5044</c:v>
                </c:pt>
                <c:pt idx="150">
                  <c:v>5044</c:v>
                </c:pt>
                <c:pt idx="151">
                  <c:v>5044</c:v>
                </c:pt>
                <c:pt idx="152">
                  <c:v>5044</c:v>
                </c:pt>
                <c:pt idx="153">
                  <c:v>5044</c:v>
                </c:pt>
                <c:pt idx="154">
                  <c:v>5044</c:v>
                </c:pt>
                <c:pt idx="155">
                  <c:v>5044</c:v>
                </c:pt>
                <c:pt idx="156">
                  <c:v>5044</c:v>
                </c:pt>
                <c:pt idx="157">
                  <c:v>5044</c:v>
                </c:pt>
                <c:pt idx="158">
                  <c:v>5044</c:v>
                </c:pt>
                <c:pt idx="159">
                  <c:v>5044</c:v>
                </c:pt>
                <c:pt idx="160">
                  <c:v>5044</c:v>
                </c:pt>
                <c:pt idx="161">
                  <c:v>5044</c:v>
                </c:pt>
                <c:pt idx="162">
                  <c:v>5044</c:v>
                </c:pt>
                <c:pt idx="163">
                  <c:v>5044</c:v>
                </c:pt>
                <c:pt idx="164">
                  <c:v>5044</c:v>
                </c:pt>
                <c:pt idx="165">
                  <c:v>5044</c:v>
                </c:pt>
                <c:pt idx="166">
                  <c:v>5044</c:v>
                </c:pt>
                <c:pt idx="167">
                  <c:v>5044</c:v>
                </c:pt>
                <c:pt idx="168">
                  <c:v>5044</c:v>
                </c:pt>
                <c:pt idx="169">
                  <c:v>5044</c:v>
                </c:pt>
                <c:pt idx="170">
                  <c:v>5044</c:v>
                </c:pt>
                <c:pt idx="171">
                  <c:v>5044</c:v>
                </c:pt>
                <c:pt idx="172">
                  <c:v>5044</c:v>
                </c:pt>
                <c:pt idx="173">
                  <c:v>5044</c:v>
                </c:pt>
                <c:pt idx="174">
                  <c:v>5044</c:v>
                </c:pt>
                <c:pt idx="175">
                  <c:v>5044</c:v>
                </c:pt>
                <c:pt idx="176">
                  <c:v>5044</c:v>
                </c:pt>
                <c:pt idx="177">
                  <c:v>5044</c:v>
                </c:pt>
                <c:pt idx="178">
                  <c:v>5044</c:v>
                </c:pt>
                <c:pt idx="179">
                  <c:v>5044</c:v>
                </c:pt>
                <c:pt idx="180">
                  <c:v>5044</c:v>
                </c:pt>
                <c:pt idx="181">
                  <c:v>5044</c:v>
                </c:pt>
                <c:pt idx="182">
                  <c:v>5044</c:v>
                </c:pt>
                <c:pt idx="183">
                  <c:v>5044</c:v>
                </c:pt>
                <c:pt idx="184">
                  <c:v>5044</c:v>
                </c:pt>
                <c:pt idx="185">
                  <c:v>5044</c:v>
                </c:pt>
                <c:pt idx="186">
                  <c:v>5044</c:v>
                </c:pt>
                <c:pt idx="187">
                  <c:v>5044</c:v>
                </c:pt>
                <c:pt idx="188">
                  <c:v>5044</c:v>
                </c:pt>
                <c:pt idx="189">
                  <c:v>5044</c:v>
                </c:pt>
                <c:pt idx="190">
                  <c:v>5044</c:v>
                </c:pt>
                <c:pt idx="191">
                  <c:v>5044</c:v>
                </c:pt>
                <c:pt idx="192">
                  <c:v>5044</c:v>
                </c:pt>
                <c:pt idx="193">
                  <c:v>5044</c:v>
                </c:pt>
                <c:pt idx="194">
                  <c:v>5044</c:v>
                </c:pt>
                <c:pt idx="195">
                  <c:v>5044</c:v>
                </c:pt>
                <c:pt idx="196">
                  <c:v>5044</c:v>
                </c:pt>
                <c:pt idx="197">
                  <c:v>5044</c:v>
                </c:pt>
                <c:pt idx="198">
                  <c:v>5044</c:v>
                </c:pt>
                <c:pt idx="199">
                  <c:v>5044</c:v>
                </c:pt>
                <c:pt idx="200">
                  <c:v>5044</c:v>
                </c:pt>
                <c:pt idx="201">
                  <c:v>5044</c:v>
                </c:pt>
                <c:pt idx="202">
                  <c:v>5044</c:v>
                </c:pt>
                <c:pt idx="203">
                  <c:v>5044</c:v>
                </c:pt>
                <c:pt idx="204">
                  <c:v>5044</c:v>
                </c:pt>
                <c:pt idx="205">
                  <c:v>5044</c:v>
                </c:pt>
                <c:pt idx="206">
                  <c:v>5044</c:v>
                </c:pt>
                <c:pt idx="207">
                  <c:v>5044</c:v>
                </c:pt>
                <c:pt idx="208">
                  <c:v>5044</c:v>
                </c:pt>
                <c:pt idx="209">
                  <c:v>5044</c:v>
                </c:pt>
                <c:pt idx="210">
                  <c:v>5044</c:v>
                </c:pt>
                <c:pt idx="211">
                  <c:v>5044</c:v>
                </c:pt>
                <c:pt idx="212">
                  <c:v>5044</c:v>
                </c:pt>
                <c:pt idx="213">
                  <c:v>5044</c:v>
                </c:pt>
                <c:pt idx="214">
                  <c:v>5044</c:v>
                </c:pt>
                <c:pt idx="215">
                  <c:v>5044</c:v>
                </c:pt>
                <c:pt idx="216">
                  <c:v>5044</c:v>
                </c:pt>
                <c:pt idx="217">
                  <c:v>5044</c:v>
                </c:pt>
                <c:pt idx="218">
                  <c:v>5044</c:v>
                </c:pt>
                <c:pt idx="219">
                  <c:v>5044</c:v>
                </c:pt>
                <c:pt idx="220">
                  <c:v>5044</c:v>
                </c:pt>
                <c:pt idx="221">
                  <c:v>5044</c:v>
                </c:pt>
                <c:pt idx="222">
                  <c:v>5044</c:v>
                </c:pt>
                <c:pt idx="223">
                  <c:v>5044</c:v>
                </c:pt>
                <c:pt idx="224">
                  <c:v>5044</c:v>
                </c:pt>
                <c:pt idx="225">
                  <c:v>5044</c:v>
                </c:pt>
                <c:pt idx="226">
                  <c:v>5044</c:v>
                </c:pt>
                <c:pt idx="227">
                  <c:v>5044</c:v>
                </c:pt>
                <c:pt idx="228">
                  <c:v>5044</c:v>
                </c:pt>
                <c:pt idx="229">
                  <c:v>5044</c:v>
                </c:pt>
                <c:pt idx="230">
                  <c:v>5044</c:v>
                </c:pt>
                <c:pt idx="231">
                  <c:v>5044</c:v>
                </c:pt>
                <c:pt idx="232">
                  <c:v>5044</c:v>
                </c:pt>
                <c:pt idx="233">
                  <c:v>5044</c:v>
                </c:pt>
                <c:pt idx="234">
                  <c:v>5044</c:v>
                </c:pt>
                <c:pt idx="235">
                  <c:v>5044</c:v>
                </c:pt>
                <c:pt idx="236">
                  <c:v>5044</c:v>
                </c:pt>
                <c:pt idx="237">
                  <c:v>5044</c:v>
                </c:pt>
                <c:pt idx="238">
                  <c:v>5044</c:v>
                </c:pt>
                <c:pt idx="239">
                  <c:v>5044</c:v>
                </c:pt>
                <c:pt idx="240">
                  <c:v>5044</c:v>
                </c:pt>
                <c:pt idx="241">
                  <c:v>5044</c:v>
                </c:pt>
                <c:pt idx="242">
                  <c:v>5044</c:v>
                </c:pt>
                <c:pt idx="243">
                  <c:v>5044</c:v>
                </c:pt>
                <c:pt idx="244">
                  <c:v>5044</c:v>
                </c:pt>
                <c:pt idx="245">
                  <c:v>5044</c:v>
                </c:pt>
                <c:pt idx="246">
                  <c:v>5044</c:v>
                </c:pt>
                <c:pt idx="247">
                  <c:v>5044</c:v>
                </c:pt>
                <c:pt idx="248">
                  <c:v>5044</c:v>
                </c:pt>
                <c:pt idx="249">
                  <c:v>5044</c:v>
                </c:pt>
                <c:pt idx="250">
                  <c:v>5044</c:v>
                </c:pt>
                <c:pt idx="251">
                  <c:v>5044</c:v>
                </c:pt>
                <c:pt idx="252">
                  <c:v>5044</c:v>
                </c:pt>
                <c:pt idx="253">
                  <c:v>5044</c:v>
                </c:pt>
                <c:pt idx="254">
                  <c:v>5044</c:v>
                </c:pt>
                <c:pt idx="255">
                  <c:v>5044</c:v>
                </c:pt>
                <c:pt idx="256">
                  <c:v>5044</c:v>
                </c:pt>
                <c:pt idx="257">
                  <c:v>5044</c:v>
                </c:pt>
                <c:pt idx="258">
                  <c:v>5044</c:v>
                </c:pt>
                <c:pt idx="259">
                  <c:v>5044</c:v>
                </c:pt>
                <c:pt idx="260">
                  <c:v>5044</c:v>
                </c:pt>
                <c:pt idx="261">
                  <c:v>5044</c:v>
                </c:pt>
                <c:pt idx="262">
                  <c:v>5044</c:v>
                </c:pt>
                <c:pt idx="263">
                  <c:v>5044</c:v>
                </c:pt>
                <c:pt idx="264">
                  <c:v>5044</c:v>
                </c:pt>
                <c:pt idx="265">
                  <c:v>5044</c:v>
                </c:pt>
                <c:pt idx="266">
                  <c:v>5044</c:v>
                </c:pt>
                <c:pt idx="267">
                  <c:v>5044</c:v>
                </c:pt>
                <c:pt idx="268">
                  <c:v>5044</c:v>
                </c:pt>
                <c:pt idx="269">
                  <c:v>5044</c:v>
                </c:pt>
                <c:pt idx="270">
                  <c:v>5044</c:v>
                </c:pt>
                <c:pt idx="271">
                  <c:v>5044</c:v>
                </c:pt>
                <c:pt idx="272">
                  <c:v>5044</c:v>
                </c:pt>
                <c:pt idx="273">
                  <c:v>5044</c:v>
                </c:pt>
                <c:pt idx="274">
                  <c:v>5044</c:v>
                </c:pt>
                <c:pt idx="275">
                  <c:v>5044</c:v>
                </c:pt>
                <c:pt idx="276">
                  <c:v>5044</c:v>
                </c:pt>
                <c:pt idx="277">
                  <c:v>5044</c:v>
                </c:pt>
                <c:pt idx="278">
                  <c:v>5044</c:v>
                </c:pt>
                <c:pt idx="279">
                  <c:v>5044</c:v>
                </c:pt>
                <c:pt idx="280">
                  <c:v>5044</c:v>
                </c:pt>
                <c:pt idx="281">
                  <c:v>5044</c:v>
                </c:pt>
                <c:pt idx="282">
                  <c:v>5044</c:v>
                </c:pt>
                <c:pt idx="283">
                  <c:v>5044</c:v>
                </c:pt>
                <c:pt idx="284">
                  <c:v>5044</c:v>
                </c:pt>
                <c:pt idx="285">
                  <c:v>5044</c:v>
                </c:pt>
                <c:pt idx="286">
                  <c:v>5044</c:v>
                </c:pt>
                <c:pt idx="287">
                  <c:v>5044</c:v>
                </c:pt>
                <c:pt idx="288">
                  <c:v>5044</c:v>
                </c:pt>
                <c:pt idx="289">
                  <c:v>5044</c:v>
                </c:pt>
                <c:pt idx="290">
                  <c:v>5044</c:v>
                </c:pt>
                <c:pt idx="291">
                  <c:v>5044</c:v>
                </c:pt>
                <c:pt idx="292">
                  <c:v>5044</c:v>
                </c:pt>
                <c:pt idx="293">
                  <c:v>5044</c:v>
                </c:pt>
                <c:pt idx="294">
                  <c:v>5044</c:v>
                </c:pt>
                <c:pt idx="295">
                  <c:v>5044</c:v>
                </c:pt>
                <c:pt idx="296">
                  <c:v>5044</c:v>
                </c:pt>
                <c:pt idx="297">
                  <c:v>5044</c:v>
                </c:pt>
                <c:pt idx="298">
                  <c:v>5044</c:v>
                </c:pt>
                <c:pt idx="299">
                  <c:v>5044</c:v>
                </c:pt>
                <c:pt idx="300">
                  <c:v>5044</c:v>
                </c:pt>
                <c:pt idx="301">
                  <c:v>5044</c:v>
                </c:pt>
                <c:pt idx="302">
                  <c:v>5044</c:v>
                </c:pt>
                <c:pt idx="303">
                  <c:v>5044</c:v>
                </c:pt>
                <c:pt idx="304">
                  <c:v>5044</c:v>
                </c:pt>
                <c:pt idx="305">
                  <c:v>5044</c:v>
                </c:pt>
                <c:pt idx="306">
                  <c:v>5044</c:v>
                </c:pt>
                <c:pt idx="307">
                  <c:v>5044</c:v>
                </c:pt>
                <c:pt idx="308">
                  <c:v>5044</c:v>
                </c:pt>
                <c:pt idx="309">
                  <c:v>5044</c:v>
                </c:pt>
                <c:pt idx="310">
                  <c:v>5044</c:v>
                </c:pt>
                <c:pt idx="311">
                  <c:v>5044</c:v>
                </c:pt>
                <c:pt idx="312">
                  <c:v>5044</c:v>
                </c:pt>
                <c:pt idx="313">
                  <c:v>5044</c:v>
                </c:pt>
                <c:pt idx="314">
                  <c:v>5044</c:v>
                </c:pt>
                <c:pt idx="315">
                  <c:v>5044</c:v>
                </c:pt>
                <c:pt idx="316">
                  <c:v>5044</c:v>
                </c:pt>
                <c:pt idx="317">
                  <c:v>5044</c:v>
                </c:pt>
                <c:pt idx="318">
                  <c:v>5044</c:v>
                </c:pt>
                <c:pt idx="319">
                  <c:v>5044</c:v>
                </c:pt>
                <c:pt idx="320">
                  <c:v>5044</c:v>
                </c:pt>
                <c:pt idx="321">
                  <c:v>5044</c:v>
                </c:pt>
                <c:pt idx="322">
                  <c:v>5044</c:v>
                </c:pt>
                <c:pt idx="323">
                  <c:v>5044</c:v>
                </c:pt>
                <c:pt idx="324">
                  <c:v>5044</c:v>
                </c:pt>
                <c:pt idx="325">
                  <c:v>5044</c:v>
                </c:pt>
                <c:pt idx="326">
                  <c:v>5044</c:v>
                </c:pt>
                <c:pt idx="327">
                  <c:v>5044</c:v>
                </c:pt>
                <c:pt idx="328">
                  <c:v>5044</c:v>
                </c:pt>
                <c:pt idx="329">
                  <c:v>5044</c:v>
                </c:pt>
                <c:pt idx="330">
                  <c:v>5044</c:v>
                </c:pt>
                <c:pt idx="331">
                  <c:v>5044</c:v>
                </c:pt>
                <c:pt idx="332">
                  <c:v>5044</c:v>
                </c:pt>
                <c:pt idx="333">
                  <c:v>5044</c:v>
                </c:pt>
                <c:pt idx="334">
                  <c:v>5044</c:v>
                </c:pt>
                <c:pt idx="335">
                  <c:v>5044</c:v>
                </c:pt>
                <c:pt idx="336">
                  <c:v>5044</c:v>
                </c:pt>
                <c:pt idx="337">
                  <c:v>5044</c:v>
                </c:pt>
                <c:pt idx="338">
                  <c:v>5044</c:v>
                </c:pt>
                <c:pt idx="339">
                  <c:v>5044</c:v>
                </c:pt>
                <c:pt idx="340">
                  <c:v>5044</c:v>
                </c:pt>
                <c:pt idx="341">
                  <c:v>5044</c:v>
                </c:pt>
                <c:pt idx="342">
                  <c:v>5044</c:v>
                </c:pt>
                <c:pt idx="343">
                  <c:v>5044</c:v>
                </c:pt>
                <c:pt idx="344">
                  <c:v>5044</c:v>
                </c:pt>
                <c:pt idx="345">
                  <c:v>5044</c:v>
                </c:pt>
                <c:pt idx="346">
                  <c:v>5044</c:v>
                </c:pt>
                <c:pt idx="347">
                  <c:v>5044</c:v>
                </c:pt>
                <c:pt idx="348">
                  <c:v>5044</c:v>
                </c:pt>
                <c:pt idx="349">
                  <c:v>5044</c:v>
                </c:pt>
                <c:pt idx="350">
                  <c:v>5044</c:v>
                </c:pt>
                <c:pt idx="351">
                  <c:v>5044</c:v>
                </c:pt>
                <c:pt idx="352">
                  <c:v>5044</c:v>
                </c:pt>
                <c:pt idx="353">
                  <c:v>5044</c:v>
                </c:pt>
                <c:pt idx="354">
                  <c:v>5044</c:v>
                </c:pt>
                <c:pt idx="355">
                  <c:v>5044</c:v>
                </c:pt>
                <c:pt idx="356">
                  <c:v>5044</c:v>
                </c:pt>
                <c:pt idx="357">
                  <c:v>5044</c:v>
                </c:pt>
                <c:pt idx="358">
                  <c:v>5044</c:v>
                </c:pt>
                <c:pt idx="359">
                  <c:v>5044</c:v>
                </c:pt>
                <c:pt idx="360">
                  <c:v>5044</c:v>
                </c:pt>
                <c:pt idx="361">
                  <c:v>5044</c:v>
                </c:pt>
                <c:pt idx="362">
                  <c:v>5044</c:v>
                </c:pt>
                <c:pt idx="363">
                  <c:v>5044</c:v>
                </c:pt>
                <c:pt idx="364">
                  <c:v>5044</c:v>
                </c:pt>
                <c:pt idx="365">
                  <c:v>5044</c:v>
                </c:pt>
                <c:pt idx="366">
                  <c:v>5044</c:v>
                </c:pt>
                <c:pt idx="367">
                  <c:v>5044</c:v>
                </c:pt>
                <c:pt idx="368">
                  <c:v>5044</c:v>
                </c:pt>
                <c:pt idx="369">
                  <c:v>5044</c:v>
                </c:pt>
                <c:pt idx="370">
                  <c:v>5044</c:v>
                </c:pt>
                <c:pt idx="371">
                  <c:v>5044</c:v>
                </c:pt>
                <c:pt idx="372">
                  <c:v>5044</c:v>
                </c:pt>
                <c:pt idx="373">
                  <c:v>5044</c:v>
                </c:pt>
                <c:pt idx="374">
                  <c:v>5044</c:v>
                </c:pt>
                <c:pt idx="375">
                  <c:v>5044</c:v>
                </c:pt>
                <c:pt idx="376">
                  <c:v>5044</c:v>
                </c:pt>
                <c:pt idx="377">
                  <c:v>5044</c:v>
                </c:pt>
                <c:pt idx="378">
                  <c:v>5044</c:v>
                </c:pt>
                <c:pt idx="379">
                  <c:v>5044</c:v>
                </c:pt>
                <c:pt idx="380">
                  <c:v>5044</c:v>
                </c:pt>
                <c:pt idx="381">
                  <c:v>5044</c:v>
                </c:pt>
                <c:pt idx="382">
                  <c:v>5044</c:v>
                </c:pt>
                <c:pt idx="383">
                  <c:v>5044</c:v>
                </c:pt>
                <c:pt idx="384">
                  <c:v>5044</c:v>
                </c:pt>
                <c:pt idx="385">
                  <c:v>5044</c:v>
                </c:pt>
                <c:pt idx="386">
                  <c:v>5044</c:v>
                </c:pt>
                <c:pt idx="387">
                  <c:v>5044</c:v>
                </c:pt>
                <c:pt idx="388">
                  <c:v>5044</c:v>
                </c:pt>
                <c:pt idx="389">
                  <c:v>5044</c:v>
                </c:pt>
                <c:pt idx="390">
                  <c:v>5044</c:v>
                </c:pt>
                <c:pt idx="391">
                  <c:v>5044</c:v>
                </c:pt>
                <c:pt idx="392">
                  <c:v>5044</c:v>
                </c:pt>
                <c:pt idx="393">
                  <c:v>5044</c:v>
                </c:pt>
                <c:pt idx="394">
                  <c:v>5044</c:v>
                </c:pt>
                <c:pt idx="395">
                  <c:v>5044</c:v>
                </c:pt>
                <c:pt idx="396">
                  <c:v>5044</c:v>
                </c:pt>
                <c:pt idx="397">
                  <c:v>5044</c:v>
                </c:pt>
                <c:pt idx="398">
                  <c:v>5044</c:v>
                </c:pt>
                <c:pt idx="399">
                  <c:v>5044</c:v>
                </c:pt>
                <c:pt idx="400">
                  <c:v>5044</c:v>
                </c:pt>
                <c:pt idx="401">
                  <c:v>5044</c:v>
                </c:pt>
                <c:pt idx="402">
                  <c:v>5044</c:v>
                </c:pt>
                <c:pt idx="403">
                  <c:v>5044</c:v>
                </c:pt>
                <c:pt idx="404">
                  <c:v>5044</c:v>
                </c:pt>
                <c:pt idx="405">
                  <c:v>5044</c:v>
                </c:pt>
                <c:pt idx="406">
                  <c:v>5044</c:v>
                </c:pt>
                <c:pt idx="407">
                  <c:v>5044</c:v>
                </c:pt>
                <c:pt idx="408">
                  <c:v>5044</c:v>
                </c:pt>
                <c:pt idx="409">
                  <c:v>5044</c:v>
                </c:pt>
                <c:pt idx="410">
                  <c:v>5044</c:v>
                </c:pt>
                <c:pt idx="411">
                  <c:v>5044</c:v>
                </c:pt>
                <c:pt idx="412">
                  <c:v>5044</c:v>
                </c:pt>
                <c:pt idx="413">
                  <c:v>5044</c:v>
                </c:pt>
                <c:pt idx="414">
                  <c:v>5044</c:v>
                </c:pt>
                <c:pt idx="415">
                  <c:v>5044</c:v>
                </c:pt>
                <c:pt idx="416">
                  <c:v>5044</c:v>
                </c:pt>
                <c:pt idx="417">
                  <c:v>5044</c:v>
                </c:pt>
                <c:pt idx="418">
                  <c:v>5044</c:v>
                </c:pt>
                <c:pt idx="419">
                  <c:v>5044</c:v>
                </c:pt>
                <c:pt idx="420">
                  <c:v>5044</c:v>
                </c:pt>
                <c:pt idx="421">
                  <c:v>5044</c:v>
                </c:pt>
                <c:pt idx="422">
                  <c:v>5044</c:v>
                </c:pt>
                <c:pt idx="423">
                  <c:v>5044</c:v>
                </c:pt>
                <c:pt idx="424">
                  <c:v>5044</c:v>
                </c:pt>
                <c:pt idx="425">
                  <c:v>5044</c:v>
                </c:pt>
                <c:pt idx="426">
                  <c:v>5044</c:v>
                </c:pt>
                <c:pt idx="427">
                  <c:v>5044</c:v>
                </c:pt>
                <c:pt idx="428">
                  <c:v>5044</c:v>
                </c:pt>
                <c:pt idx="429">
                  <c:v>5044</c:v>
                </c:pt>
                <c:pt idx="430">
                  <c:v>5044</c:v>
                </c:pt>
                <c:pt idx="431">
                  <c:v>5044</c:v>
                </c:pt>
                <c:pt idx="432">
                  <c:v>5044</c:v>
                </c:pt>
                <c:pt idx="433">
                  <c:v>5044</c:v>
                </c:pt>
                <c:pt idx="434">
                  <c:v>5044</c:v>
                </c:pt>
                <c:pt idx="435">
                  <c:v>5044</c:v>
                </c:pt>
                <c:pt idx="436">
                  <c:v>5044</c:v>
                </c:pt>
                <c:pt idx="437">
                  <c:v>5044</c:v>
                </c:pt>
                <c:pt idx="438">
                  <c:v>5044</c:v>
                </c:pt>
                <c:pt idx="439">
                  <c:v>5044</c:v>
                </c:pt>
                <c:pt idx="440">
                  <c:v>5044</c:v>
                </c:pt>
                <c:pt idx="441">
                  <c:v>5044</c:v>
                </c:pt>
                <c:pt idx="442">
                  <c:v>5044</c:v>
                </c:pt>
                <c:pt idx="443">
                  <c:v>5044</c:v>
                </c:pt>
                <c:pt idx="444">
                  <c:v>5044</c:v>
                </c:pt>
                <c:pt idx="445">
                  <c:v>5044</c:v>
                </c:pt>
                <c:pt idx="446">
                  <c:v>5044</c:v>
                </c:pt>
                <c:pt idx="447">
                  <c:v>5044</c:v>
                </c:pt>
                <c:pt idx="448">
                  <c:v>5044</c:v>
                </c:pt>
                <c:pt idx="449">
                  <c:v>5044</c:v>
                </c:pt>
                <c:pt idx="450">
                  <c:v>5044</c:v>
                </c:pt>
                <c:pt idx="451">
                  <c:v>5044</c:v>
                </c:pt>
                <c:pt idx="452">
                  <c:v>5044</c:v>
                </c:pt>
                <c:pt idx="453">
                  <c:v>5044</c:v>
                </c:pt>
                <c:pt idx="454">
                  <c:v>5044</c:v>
                </c:pt>
                <c:pt idx="455">
                  <c:v>5044</c:v>
                </c:pt>
                <c:pt idx="456">
                  <c:v>5044</c:v>
                </c:pt>
                <c:pt idx="457">
                  <c:v>5044</c:v>
                </c:pt>
                <c:pt idx="458">
                  <c:v>5044</c:v>
                </c:pt>
                <c:pt idx="459">
                  <c:v>5044</c:v>
                </c:pt>
                <c:pt idx="460">
                  <c:v>5044</c:v>
                </c:pt>
                <c:pt idx="461">
                  <c:v>5044</c:v>
                </c:pt>
                <c:pt idx="462">
                  <c:v>5044</c:v>
                </c:pt>
                <c:pt idx="463">
                  <c:v>5044</c:v>
                </c:pt>
                <c:pt idx="464">
                  <c:v>5044</c:v>
                </c:pt>
                <c:pt idx="465">
                  <c:v>5044</c:v>
                </c:pt>
                <c:pt idx="466">
                  <c:v>5044</c:v>
                </c:pt>
                <c:pt idx="467">
                  <c:v>5044</c:v>
                </c:pt>
                <c:pt idx="468">
                  <c:v>5044</c:v>
                </c:pt>
                <c:pt idx="469">
                  <c:v>5044</c:v>
                </c:pt>
                <c:pt idx="470">
                  <c:v>5044</c:v>
                </c:pt>
                <c:pt idx="471">
                  <c:v>5044</c:v>
                </c:pt>
                <c:pt idx="472">
                  <c:v>5044</c:v>
                </c:pt>
                <c:pt idx="473">
                  <c:v>5044</c:v>
                </c:pt>
                <c:pt idx="474">
                  <c:v>5044</c:v>
                </c:pt>
                <c:pt idx="475">
                  <c:v>5044</c:v>
                </c:pt>
                <c:pt idx="476">
                  <c:v>5044</c:v>
                </c:pt>
                <c:pt idx="477">
                  <c:v>5044</c:v>
                </c:pt>
                <c:pt idx="478">
                  <c:v>5044</c:v>
                </c:pt>
                <c:pt idx="479">
                  <c:v>5044</c:v>
                </c:pt>
                <c:pt idx="480">
                  <c:v>5044</c:v>
                </c:pt>
                <c:pt idx="481">
                  <c:v>5044</c:v>
                </c:pt>
                <c:pt idx="482">
                  <c:v>5044</c:v>
                </c:pt>
                <c:pt idx="483">
                  <c:v>5044</c:v>
                </c:pt>
                <c:pt idx="484">
                  <c:v>5044</c:v>
                </c:pt>
                <c:pt idx="485">
                  <c:v>5044</c:v>
                </c:pt>
                <c:pt idx="486">
                  <c:v>5044</c:v>
                </c:pt>
                <c:pt idx="487">
                  <c:v>5044</c:v>
                </c:pt>
                <c:pt idx="488">
                  <c:v>5044</c:v>
                </c:pt>
                <c:pt idx="489">
                  <c:v>5044</c:v>
                </c:pt>
                <c:pt idx="490">
                  <c:v>5044</c:v>
                </c:pt>
                <c:pt idx="491">
                  <c:v>5044</c:v>
                </c:pt>
                <c:pt idx="492">
                  <c:v>5044</c:v>
                </c:pt>
                <c:pt idx="493">
                  <c:v>5044</c:v>
                </c:pt>
                <c:pt idx="494">
                  <c:v>5044</c:v>
                </c:pt>
                <c:pt idx="495">
                  <c:v>5044</c:v>
                </c:pt>
                <c:pt idx="496">
                  <c:v>5044</c:v>
                </c:pt>
                <c:pt idx="497">
                  <c:v>5044</c:v>
                </c:pt>
                <c:pt idx="498">
                  <c:v>5044</c:v>
                </c:pt>
                <c:pt idx="499">
                  <c:v>5044</c:v>
                </c:pt>
                <c:pt idx="500">
                  <c:v>5044</c:v>
                </c:pt>
                <c:pt idx="501">
                  <c:v>5044</c:v>
                </c:pt>
                <c:pt idx="502">
                  <c:v>5044</c:v>
                </c:pt>
                <c:pt idx="503">
                  <c:v>5044</c:v>
                </c:pt>
                <c:pt idx="504">
                  <c:v>5044</c:v>
                </c:pt>
                <c:pt idx="505">
                  <c:v>5044</c:v>
                </c:pt>
                <c:pt idx="506">
                  <c:v>5044</c:v>
                </c:pt>
                <c:pt idx="507">
                  <c:v>5044</c:v>
                </c:pt>
                <c:pt idx="508">
                  <c:v>5044</c:v>
                </c:pt>
                <c:pt idx="509">
                  <c:v>5044</c:v>
                </c:pt>
                <c:pt idx="510">
                  <c:v>5044</c:v>
                </c:pt>
                <c:pt idx="511">
                  <c:v>5044</c:v>
                </c:pt>
                <c:pt idx="512">
                  <c:v>5044</c:v>
                </c:pt>
                <c:pt idx="513">
                  <c:v>5044</c:v>
                </c:pt>
                <c:pt idx="514">
                  <c:v>5044</c:v>
                </c:pt>
                <c:pt idx="515">
                  <c:v>5044</c:v>
                </c:pt>
                <c:pt idx="516">
                  <c:v>5044</c:v>
                </c:pt>
                <c:pt idx="517">
                  <c:v>5044</c:v>
                </c:pt>
                <c:pt idx="518">
                  <c:v>5044</c:v>
                </c:pt>
                <c:pt idx="519">
                  <c:v>5044</c:v>
                </c:pt>
                <c:pt idx="520">
                  <c:v>5044</c:v>
                </c:pt>
                <c:pt idx="521">
                  <c:v>5044</c:v>
                </c:pt>
                <c:pt idx="522">
                  <c:v>5044</c:v>
                </c:pt>
                <c:pt idx="523">
                  <c:v>5044</c:v>
                </c:pt>
                <c:pt idx="524">
                  <c:v>5044</c:v>
                </c:pt>
                <c:pt idx="525">
                  <c:v>5044</c:v>
                </c:pt>
                <c:pt idx="526">
                  <c:v>5044</c:v>
                </c:pt>
                <c:pt idx="527">
                  <c:v>5044</c:v>
                </c:pt>
                <c:pt idx="528">
                  <c:v>5044</c:v>
                </c:pt>
                <c:pt idx="529">
                  <c:v>5044</c:v>
                </c:pt>
                <c:pt idx="530">
                  <c:v>5044</c:v>
                </c:pt>
                <c:pt idx="531">
                  <c:v>5044</c:v>
                </c:pt>
                <c:pt idx="532">
                  <c:v>5044</c:v>
                </c:pt>
                <c:pt idx="533">
                  <c:v>5044</c:v>
                </c:pt>
                <c:pt idx="534">
                  <c:v>5044</c:v>
                </c:pt>
                <c:pt idx="535">
                  <c:v>5044</c:v>
                </c:pt>
                <c:pt idx="536">
                  <c:v>5044</c:v>
                </c:pt>
                <c:pt idx="537">
                  <c:v>5044</c:v>
                </c:pt>
                <c:pt idx="538">
                  <c:v>5044</c:v>
                </c:pt>
                <c:pt idx="539">
                  <c:v>5044</c:v>
                </c:pt>
                <c:pt idx="540">
                  <c:v>5044</c:v>
                </c:pt>
                <c:pt idx="541">
                  <c:v>5044</c:v>
                </c:pt>
                <c:pt idx="542">
                  <c:v>5044</c:v>
                </c:pt>
                <c:pt idx="543">
                  <c:v>5044</c:v>
                </c:pt>
                <c:pt idx="544">
                  <c:v>5044</c:v>
                </c:pt>
                <c:pt idx="545">
                  <c:v>5044</c:v>
                </c:pt>
              </c:numCache>
            </c:numRef>
          </c:val>
          <c:smooth val="0"/>
        </c:ser>
        <c:ser>
          <c:idx val="1"/>
          <c:order val="2"/>
          <c:tx>
            <c:strRef>
              <c:f>'Pension Forcast Calcs'!$M$23</c:f>
              <c:strCache>
                <c:ptCount val="1"/>
                <c:pt idx="0">
                  <c:v>Loss in Value of Salary</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'Pension Forcast Calcs'!$F$24:$F$569</c:f>
              <c:strCache>
                <c:ptCount val="546"/>
                <c:pt idx="0">
                  <c:v>40480</c:v>
                </c:pt>
                <c:pt idx="1">
                  <c:v>40510.5</c:v>
                </c:pt>
                <c:pt idx="2">
                  <c:v>40541</c:v>
                </c:pt>
                <c:pt idx="3">
                  <c:v>40571.5</c:v>
                </c:pt>
                <c:pt idx="4">
                  <c:v>40602</c:v>
                </c:pt>
                <c:pt idx="5">
                  <c:v>40632.5</c:v>
                </c:pt>
                <c:pt idx="6">
                  <c:v>40663</c:v>
                </c:pt>
                <c:pt idx="7">
                  <c:v>40693.5</c:v>
                </c:pt>
                <c:pt idx="8">
                  <c:v>40724</c:v>
                </c:pt>
                <c:pt idx="9">
                  <c:v>40754.5</c:v>
                </c:pt>
                <c:pt idx="10">
                  <c:v>40785</c:v>
                </c:pt>
                <c:pt idx="11">
                  <c:v>40815.5</c:v>
                </c:pt>
                <c:pt idx="12">
                  <c:v>40846</c:v>
                </c:pt>
                <c:pt idx="13">
                  <c:v>40876.5</c:v>
                </c:pt>
                <c:pt idx="14">
                  <c:v>40907</c:v>
                </c:pt>
                <c:pt idx="15">
                  <c:v>40937.5</c:v>
                </c:pt>
                <c:pt idx="16">
                  <c:v>40968</c:v>
                </c:pt>
                <c:pt idx="17">
                  <c:v>40998.5</c:v>
                </c:pt>
                <c:pt idx="18">
                  <c:v>41029</c:v>
                </c:pt>
                <c:pt idx="19">
                  <c:v>41059.5</c:v>
                </c:pt>
                <c:pt idx="20">
                  <c:v>41090</c:v>
                </c:pt>
                <c:pt idx="21">
                  <c:v>41120.5</c:v>
                </c:pt>
                <c:pt idx="22">
                  <c:v>41151</c:v>
                </c:pt>
                <c:pt idx="23">
                  <c:v>41181.5</c:v>
                </c:pt>
                <c:pt idx="24">
                  <c:v>41212</c:v>
                </c:pt>
                <c:pt idx="25">
                  <c:v>41242.5</c:v>
                </c:pt>
                <c:pt idx="26">
                  <c:v>41273</c:v>
                </c:pt>
                <c:pt idx="27">
                  <c:v>41303.5</c:v>
                </c:pt>
                <c:pt idx="28">
                  <c:v>41334</c:v>
                </c:pt>
                <c:pt idx="29">
                  <c:v>41364.5</c:v>
                </c:pt>
                <c:pt idx="30">
                  <c:v>41395</c:v>
                </c:pt>
                <c:pt idx="31">
                  <c:v>41425.5</c:v>
                </c:pt>
                <c:pt idx="32">
                  <c:v>41456</c:v>
                </c:pt>
                <c:pt idx="33">
                  <c:v>41486.5</c:v>
                </c:pt>
                <c:pt idx="34">
                  <c:v>41517</c:v>
                </c:pt>
                <c:pt idx="35">
                  <c:v>41547.5</c:v>
                </c:pt>
                <c:pt idx="36">
                  <c:v>41578</c:v>
                </c:pt>
                <c:pt idx="37">
                  <c:v>41608.5</c:v>
                </c:pt>
                <c:pt idx="38">
                  <c:v>41639</c:v>
                </c:pt>
                <c:pt idx="39">
                  <c:v>41669.5</c:v>
                </c:pt>
                <c:pt idx="40">
                  <c:v>41700</c:v>
                </c:pt>
                <c:pt idx="41">
                  <c:v>41730.5</c:v>
                </c:pt>
                <c:pt idx="42">
                  <c:v>41761</c:v>
                </c:pt>
                <c:pt idx="43">
                  <c:v>41791.5</c:v>
                </c:pt>
                <c:pt idx="44">
                  <c:v>41822</c:v>
                </c:pt>
                <c:pt idx="45">
                  <c:v>41852.5</c:v>
                </c:pt>
                <c:pt idx="46">
                  <c:v>41883</c:v>
                </c:pt>
                <c:pt idx="47">
                  <c:v>41913.5</c:v>
                </c:pt>
                <c:pt idx="48">
                  <c:v>41944</c:v>
                </c:pt>
                <c:pt idx="49">
                  <c:v>41974.5</c:v>
                </c:pt>
                <c:pt idx="50">
                  <c:v>42005</c:v>
                </c:pt>
                <c:pt idx="51">
                  <c:v>42035.5</c:v>
                </c:pt>
                <c:pt idx="52">
                  <c:v>42066</c:v>
                </c:pt>
                <c:pt idx="53">
                  <c:v>42096.5</c:v>
                </c:pt>
                <c:pt idx="54">
                  <c:v>42127</c:v>
                </c:pt>
                <c:pt idx="55">
                  <c:v>42157.5</c:v>
                </c:pt>
                <c:pt idx="56">
                  <c:v>42188</c:v>
                </c:pt>
                <c:pt idx="57">
                  <c:v>42218.5</c:v>
                </c:pt>
                <c:pt idx="58">
                  <c:v>42249</c:v>
                </c:pt>
                <c:pt idx="59">
                  <c:v>42279.5</c:v>
                </c:pt>
                <c:pt idx="60">
                  <c:v>42310</c:v>
                </c:pt>
                <c:pt idx="61">
                  <c:v>42340.5</c:v>
                </c:pt>
                <c:pt idx="62">
                  <c:v>42371</c:v>
                </c:pt>
                <c:pt idx="63">
                  <c:v>42401.5</c:v>
                </c:pt>
                <c:pt idx="64">
                  <c:v>42432</c:v>
                </c:pt>
                <c:pt idx="65">
                  <c:v>42462.5</c:v>
                </c:pt>
                <c:pt idx="66">
                  <c:v>42493</c:v>
                </c:pt>
                <c:pt idx="67">
                  <c:v>42523.5</c:v>
                </c:pt>
                <c:pt idx="68">
                  <c:v>42554</c:v>
                </c:pt>
                <c:pt idx="69">
                  <c:v>42584.5</c:v>
                </c:pt>
                <c:pt idx="70">
                  <c:v>42615</c:v>
                </c:pt>
                <c:pt idx="71">
                  <c:v>42645.5</c:v>
                </c:pt>
                <c:pt idx="72">
                  <c:v>42676</c:v>
                </c:pt>
                <c:pt idx="73">
                  <c:v>42706.5</c:v>
                </c:pt>
                <c:pt idx="74">
                  <c:v>42737</c:v>
                </c:pt>
                <c:pt idx="75">
                  <c:v>42767.5</c:v>
                </c:pt>
                <c:pt idx="76">
                  <c:v>42798</c:v>
                </c:pt>
                <c:pt idx="77">
                  <c:v>42828.5</c:v>
                </c:pt>
                <c:pt idx="78">
                  <c:v>42859</c:v>
                </c:pt>
                <c:pt idx="79">
                  <c:v>42889.5</c:v>
                </c:pt>
                <c:pt idx="80">
                  <c:v>42920</c:v>
                </c:pt>
                <c:pt idx="81">
                  <c:v>42950.5</c:v>
                </c:pt>
                <c:pt idx="82">
                  <c:v>42981</c:v>
                </c:pt>
                <c:pt idx="83">
                  <c:v>43011.5</c:v>
                </c:pt>
                <c:pt idx="84">
                  <c:v>43042</c:v>
                </c:pt>
                <c:pt idx="85">
                  <c:v>43072.5</c:v>
                </c:pt>
                <c:pt idx="86">
                  <c:v>43103</c:v>
                </c:pt>
                <c:pt idx="87">
                  <c:v>43133.5</c:v>
                </c:pt>
                <c:pt idx="88">
                  <c:v>43164</c:v>
                </c:pt>
                <c:pt idx="89">
                  <c:v>43194.5</c:v>
                </c:pt>
                <c:pt idx="90">
                  <c:v>43225</c:v>
                </c:pt>
                <c:pt idx="91">
                  <c:v>43255.5</c:v>
                </c:pt>
                <c:pt idx="92">
                  <c:v>43286</c:v>
                </c:pt>
                <c:pt idx="93">
                  <c:v>43316.5</c:v>
                </c:pt>
                <c:pt idx="94">
                  <c:v>43347</c:v>
                </c:pt>
                <c:pt idx="95">
                  <c:v>43377.5</c:v>
                </c:pt>
                <c:pt idx="96">
                  <c:v>43408</c:v>
                </c:pt>
                <c:pt idx="97">
                  <c:v>43438.5</c:v>
                </c:pt>
                <c:pt idx="98">
                  <c:v>43469</c:v>
                </c:pt>
                <c:pt idx="99">
                  <c:v>43499.5</c:v>
                </c:pt>
                <c:pt idx="100">
                  <c:v>43530</c:v>
                </c:pt>
                <c:pt idx="101">
                  <c:v>43560.5</c:v>
                </c:pt>
                <c:pt idx="102">
                  <c:v>43591</c:v>
                </c:pt>
                <c:pt idx="103">
                  <c:v>43621.5</c:v>
                </c:pt>
                <c:pt idx="104">
                  <c:v>43652</c:v>
                </c:pt>
                <c:pt idx="105">
                  <c:v>43682.5</c:v>
                </c:pt>
                <c:pt idx="106">
                  <c:v>43713</c:v>
                </c:pt>
                <c:pt idx="107">
                  <c:v>43743.5</c:v>
                </c:pt>
                <c:pt idx="108">
                  <c:v>43774</c:v>
                </c:pt>
                <c:pt idx="109">
                  <c:v>43804.5</c:v>
                </c:pt>
                <c:pt idx="110">
                  <c:v>43835</c:v>
                </c:pt>
                <c:pt idx="111">
                  <c:v>43865.5</c:v>
                </c:pt>
                <c:pt idx="112">
                  <c:v>43896</c:v>
                </c:pt>
                <c:pt idx="113">
                  <c:v>43926.5</c:v>
                </c:pt>
                <c:pt idx="114">
                  <c:v>43957</c:v>
                </c:pt>
                <c:pt idx="115">
                  <c:v>43987.5</c:v>
                </c:pt>
                <c:pt idx="116">
                  <c:v>44018</c:v>
                </c:pt>
                <c:pt idx="117">
                  <c:v>44048.5</c:v>
                </c:pt>
                <c:pt idx="118">
                  <c:v>44079</c:v>
                </c:pt>
                <c:pt idx="119">
                  <c:v>44109.5</c:v>
                </c:pt>
                <c:pt idx="120">
                  <c:v>44140</c:v>
                </c:pt>
                <c:pt idx="121">
                  <c:v>44170.5</c:v>
                </c:pt>
                <c:pt idx="122">
                  <c:v>44201</c:v>
                </c:pt>
                <c:pt idx="123">
                  <c:v>44231.5</c:v>
                </c:pt>
                <c:pt idx="124">
                  <c:v>44262</c:v>
                </c:pt>
                <c:pt idx="125">
                  <c:v>44292.5</c:v>
                </c:pt>
                <c:pt idx="126">
                  <c:v>44323</c:v>
                </c:pt>
                <c:pt idx="127">
                  <c:v>44353.5</c:v>
                </c:pt>
                <c:pt idx="128">
                  <c:v>44384</c:v>
                </c:pt>
                <c:pt idx="129">
                  <c:v>44414.5</c:v>
                </c:pt>
                <c:pt idx="130">
                  <c:v>44445</c:v>
                </c:pt>
                <c:pt idx="131">
                  <c:v>44475.5</c:v>
                </c:pt>
                <c:pt idx="132">
                  <c:v>44506</c:v>
                </c:pt>
                <c:pt idx="133">
                  <c:v>44536.5</c:v>
                </c:pt>
                <c:pt idx="134">
                  <c:v>44567</c:v>
                </c:pt>
                <c:pt idx="135">
                  <c:v>44597.5</c:v>
                </c:pt>
                <c:pt idx="136">
                  <c:v>44628</c:v>
                </c:pt>
                <c:pt idx="137">
                  <c:v>44658.5</c:v>
                </c:pt>
                <c:pt idx="138">
                  <c:v>44689</c:v>
                </c:pt>
                <c:pt idx="139">
                  <c:v>44719.5</c:v>
                </c:pt>
                <c:pt idx="140">
                  <c:v>44750</c:v>
                </c:pt>
                <c:pt idx="141">
                  <c:v>44780.5</c:v>
                </c:pt>
                <c:pt idx="142">
                  <c:v>44811</c:v>
                </c:pt>
                <c:pt idx="143">
                  <c:v>44841.5</c:v>
                </c:pt>
                <c:pt idx="144">
                  <c:v>44872</c:v>
                </c:pt>
                <c:pt idx="145">
                  <c:v>44902.5</c:v>
                </c:pt>
                <c:pt idx="146">
                  <c:v>44933</c:v>
                </c:pt>
                <c:pt idx="147">
                  <c:v>44963.5</c:v>
                </c:pt>
                <c:pt idx="148">
                  <c:v>44994</c:v>
                </c:pt>
                <c:pt idx="149">
                  <c:v>45024.5</c:v>
                </c:pt>
                <c:pt idx="150">
                  <c:v>45055</c:v>
                </c:pt>
                <c:pt idx="151">
                  <c:v>45085.5</c:v>
                </c:pt>
                <c:pt idx="152">
                  <c:v>45116</c:v>
                </c:pt>
                <c:pt idx="153">
                  <c:v>45146.5</c:v>
                </c:pt>
                <c:pt idx="154">
                  <c:v>45177</c:v>
                </c:pt>
                <c:pt idx="155">
                  <c:v>45207.5</c:v>
                </c:pt>
                <c:pt idx="156">
                  <c:v>45238</c:v>
                </c:pt>
                <c:pt idx="157">
                  <c:v>45268.5</c:v>
                </c:pt>
                <c:pt idx="158">
                  <c:v>45299</c:v>
                </c:pt>
                <c:pt idx="159">
                  <c:v>45329.5</c:v>
                </c:pt>
                <c:pt idx="160">
                  <c:v>45360</c:v>
                </c:pt>
                <c:pt idx="161">
                  <c:v>45390.5</c:v>
                </c:pt>
                <c:pt idx="162">
                  <c:v>45421</c:v>
                </c:pt>
                <c:pt idx="163">
                  <c:v>45451.5</c:v>
                </c:pt>
                <c:pt idx="164">
                  <c:v>45482</c:v>
                </c:pt>
                <c:pt idx="165">
                  <c:v>45512.5</c:v>
                </c:pt>
                <c:pt idx="166">
                  <c:v>45543</c:v>
                </c:pt>
                <c:pt idx="167">
                  <c:v>45573.5</c:v>
                </c:pt>
                <c:pt idx="168">
                  <c:v>45604</c:v>
                </c:pt>
                <c:pt idx="169">
                  <c:v>45634.5</c:v>
                </c:pt>
                <c:pt idx="170">
                  <c:v>45665</c:v>
                </c:pt>
                <c:pt idx="171">
                  <c:v>45695.5</c:v>
                </c:pt>
                <c:pt idx="172">
                  <c:v>45726</c:v>
                </c:pt>
                <c:pt idx="173">
                  <c:v>45756.5</c:v>
                </c:pt>
                <c:pt idx="174">
                  <c:v>45787</c:v>
                </c:pt>
                <c:pt idx="175">
                  <c:v>45817.5</c:v>
                </c:pt>
                <c:pt idx="176">
                  <c:v>45848</c:v>
                </c:pt>
                <c:pt idx="177">
                  <c:v>45878.5</c:v>
                </c:pt>
                <c:pt idx="178">
                  <c:v>45909</c:v>
                </c:pt>
                <c:pt idx="179">
                  <c:v>45939.5</c:v>
                </c:pt>
                <c:pt idx="180">
                  <c:v>45970</c:v>
                </c:pt>
                <c:pt idx="181">
                  <c:v>46000.5</c:v>
                </c:pt>
                <c:pt idx="182">
                  <c:v>46031</c:v>
                </c:pt>
                <c:pt idx="183">
                  <c:v>46061.5</c:v>
                </c:pt>
                <c:pt idx="184">
                  <c:v>46092</c:v>
                </c:pt>
                <c:pt idx="185">
                  <c:v>46122.5</c:v>
                </c:pt>
                <c:pt idx="186">
                  <c:v>46153</c:v>
                </c:pt>
                <c:pt idx="187">
                  <c:v>46183.5</c:v>
                </c:pt>
                <c:pt idx="188">
                  <c:v>46214</c:v>
                </c:pt>
                <c:pt idx="189">
                  <c:v>46244.5</c:v>
                </c:pt>
                <c:pt idx="190">
                  <c:v>46275</c:v>
                </c:pt>
                <c:pt idx="191">
                  <c:v>46305.5</c:v>
                </c:pt>
                <c:pt idx="192">
                  <c:v>46336</c:v>
                </c:pt>
                <c:pt idx="193">
                  <c:v>46366.5</c:v>
                </c:pt>
                <c:pt idx="194">
                  <c:v>46397</c:v>
                </c:pt>
                <c:pt idx="195">
                  <c:v>46427.5</c:v>
                </c:pt>
                <c:pt idx="196">
                  <c:v>46458</c:v>
                </c:pt>
                <c:pt idx="197">
                  <c:v>46488.5</c:v>
                </c:pt>
                <c:pt idx="198">
                  <c:v>46519</c:v>
                </c:pt>
                <c:pt idx="199">
                  <c:v>46549.5</c:v>
                </c:pt>
                <c:pt idx="200">
                  <c:v>46580</c:v>
                </c:pt>
                <c:pt idx="201">
                  <c:v>46610.5</c:v>
                </c:pt>
                <c:pt idx="202">
                  <c:v>46641</c:v>
                </c:pt>
                <c:pt idx="203">
                  <c:v>46671.5</c:v>
                </c:pt>
                <c:pt idx="204">
                  <c:v>46702</c:v>
                </c:pt>
                <c:pt idx="205">
                  <c:v>46732.5</c:v>
                </c:pt>
                <c:pt idx="206">
                  <c:v>46763</c:v>
                </c:pt>
                <c:pt idx="207">
                  <c:v>46793.5</c:v>
                </c:pt>
                <c:pt idx="208">
                  <c:v>46824</c:v>
                </c:pt>
                <c:pt idx="209">
                  <c:v>46854.5</c:v>
                </c:pt>
                <c:pt idx="210">
                  <c:v>46885</c:v>
                </c:pt>
                <c:pt idx="211">
                  <c:v>46915.5</c:v>
                </c:pt>
                <c:pt idx="212">
                  <c:v>46946</c:v>
                </c:pt>
                <c:pt idx="213">
                  <c:v>46976.5</c:v>
                </c:pt>
                <c:pt idx="214">
                  <c:v>47007</c:v>
                </c:pt>
                <c:pt idx="215">
                  <c:v>47037.5</c:v>
                </c:pt>
                <c:pt idx="216">
                  <c:v>47068</c:v>
                </c:pt>
                <c:pt idx="217">
                  <c:v>47098.5</c:v>
                </c:pt>
                <c:pt idx="218">
                  <c:v>47129</c:v>
                </c:pt>
                <c:pt idx="219">
                  <c:v>47159.5</c:v>
                </c:pt>
                <c:pt idx="220">
                  <c:v>47190</c:v>
                </c:pt>
                <c:pt idx="221">
                  <c:v>47220.5</c:v>
                </c:pt>
                <c:pt idx="222">
                  <c:v>47251</c:v>
                </c:pt>
                <c:pt idx="223">
                  <c:v>47281.5</c:v>
                </c:pt>
                <c:pt idx="224">
                  <c:v>47312</c:v>
                </c:pt>
                <c:pt idx="225">
                  <c:v>47342.5</c:v>
                </c:pt>
                <c:pt idx="226">
                  <c:v>47373</c:v>
                </c:pt>
                <c:pt idx="227">
                  <c:v>47403.5</c:v>
                </c:pt>
                <c:pt idx="228">
                  <c:v>47434</c:v>
                </c:pt>
                <c:pt idx="229">
                  <c:v>47464.5</c:v>
                </c:pt>
                <c:pt idx="230">
                  <c:v>47495</c:v>
                </c:pt>
                <c:pt idx="231">
                  <c:v>47525.5</c:v>
                </c:pt>
                <c:pt idx="232">
                  <c:v>47556</c:v>
                </c:pt>
                <c:pt idx="233">
                  <c:v>47586.5</c:v>
                </c:pt>
                <c:pt idx="234">
                  <c:v>47617</c:v>
                </c:pt>
                <c:pt idx="235">
                  <c:v>47647.5</c:v>
                </c:pt>
                <c:pt idx="236">
                  <c:v>47678</c:v>
                </c:pt>
                <c:pt idx="237">
                  <c:v>47708.5</c:v>
                </c:pt>
                <c:pt idx="238">
                  <c:v>47739</c:v>
                </c:pt>
                <c:pt idx="239">
                  <c:v>47769.5</c:v>
                </c:pt>
                <c:pt idx="240">
                  <c:v>47800</c:v>
                </c:pt>
                <c:pt idx="241">
                  <c:v>47830.5</c:v>
                </c:pt>
                <c:pt idx="242">
                  <c:v>47861</c:v>
                </c:pt>
                <c:pt idx="243">
                  <c:v>47891.5</c:v>
                </c:pt>
                <c:pt idx="244">
                  <c:v>47922</c:v>
                </c:pt>
                <c:pt idx="245">
                  <c:v>47952.5</c:v>
                </c:pt>
                <c:pt idx="246">
                  <c:v>47983</c:v>
                </c:pt>
                <c:pt idx="247">
                  <c:v>48013.5</c:v>
                </c:pt>
                <c:pt idx="248">
                  <c:v>48044</c:v>
                </c:pt>
                <c:pt idx="249">
                  <c:v>48074.5</c:v>
                </c:pt>
                <c:pt idx="250">
                  <c:v>48105</c:v>
                </c:pt>
                <c:pt idx="251">
                  <c:v>48135.5</c:v>
                </c:pt>
                <c:pt idx="252">
                  <c:v>48166</c:v>
                </c:pt>
                <c:pt idx="253">
                  <c:v>48196.5</c:v>
                </c:pt>
                <c:pt idx="254">
                  <c:v>48227</c:v>
                </c:pt>
                <c:pt idx="255">
                  <c:v>48257.5</c:v>
                </c:pt>
                <c:pt idx="256">
                  <c:v>48288</c:v>
                </c:pt>
                <c:pt idx="257">
                  <c:v>48318.5</c:v>
                </c:pt>
                <c:pt idx="258">
                  <c:v>48349</c:v>
                </c:pt>
                <c:pt idx="259">
                  <c:v>48379.5</c:v>
                </c:pt>
                <c:pt idx="260">
                  <c:v>48410</c:v>
                </c:pt>
                <c:pt idx="261">
                  <c:v>48440.5</c:v>
                </c:pt>
                <c:pt idx="262">
                  <c:v>48471</c:v>
                </c:pt>
                <c:pt idx="263">
                  <c:v>48501.5</c:v>
                </c:pt>
                <c:pt idx="264">
                  <c:v>48532</c:v>
                </c:pt>
                <c:pt idx="265">
                  <c:v>48562.5</c:v>
                </c:pt>
                <c:pt idx="266">
                  <c:v>48593</c:v>
                </c:pt>
                <c:pt idx="267">
                  <c:v>48623.5</c:v>
                </c:pt>
                <c:pt idx="268">
                  <c:v>48654</c:v>
                </c:pt>
                <c:pt idx="269">
                  <c:v>48684.5</c:v>
                </c:pt>
                <c:pt idx="270">
                  <c:v>48715</c:v>
                </c:pt>
                <c:pt idx="271">
                  <c:v>48745.5</c:v>
                </c:pt>
                <c:pt idx="272">
                  <c:v>48776</c:v>
                </c:pt>
                <c:pt idx="273">
                  <c:v>48806.5</c:v>
                </c:pt>
                <c:pt idx="274">
                  <c:v>48837</c:v>
                </c:pt>
                <c:pt idx="275">
                  <c:v>48867.5</c:v>
                </c:pt>
                <c:pt idx="276">
                  <c:v>48898</c:v>
                </c:pt>
                <c:pt idx="277">
                  <c:v>48928.5</c:v>
                </c:pt>
                <c:pt idx="278">
                  <c:v>48959</c:v>
                </c:pt>
                <c:pt idx="279">
                  <c:v>48989.5</c:v>
                </c:pt>
                <c:pt idx="280">
                  <c:v>49020</c:v>
                </c:pt>
                <c:pt idx="281">
                  <c:v>49050.5</c:v>
                </c:pt>
                <c:pt idx="282">
                  <c:v>49081</c:v>
                </c:pt>
                <c:pt idx="283">
                  <c:v>49111.5</c:v>
                </c:pt>
                <c:pt idx="284">
                  <c:v>49142</c:v>
                </c:pt>
                <c:pt idx="285">
                  <c:v>49172.5</c:v>
                </c:pt>
                <c:pt idx="286">
                  <c:v>49203</c:v>
                </c:pt>
                <c:pt idx="287">
                  <c:v>49233.5</c:v>
                </c:pt>
                <c:pt idx="288">
                  <c:v>49264</c:v>
                </c:pt>
                <c:pt idx="289">
                  <c:v>49294.5</c:v>
                </c:pt>
                <c:pt idx="290">
                  <c:v>49325</c:v>
                </c:pt>
                <c:pt idx="291">
                  <c:v>49355.5</c:v>
                </c:pt>
                <c:pt idx="292">
                  <c:v>49386</c:v>
                </c:pt>
                <c:pt idx="293">
                  <c:v>49416.5</c:v>
                </c:pt>
                <c:pt idx="294">
                  <c:v>49447</c:v>
                </c:pt>
                <c:pt idx="295">
                  <c:v>49477.5</c:v>
                </c:pt>
                <c:pt idx="296">
                  <c:v>49508</c:v>
                </c:pt>
                <c:pt idx="297">
                  <c:v>49538.5</c:v>
                </c:pt>
                <c:pt idx="298">
                  <c:v>49569</c:v>
                </c:pt>
                <c:pt idx="299">
                  <c:v>49599.5</c:v>
                </c:pt>
                <c:pt idx="300">
                  <c:v>49630</c:v>
                </c:pt>
                <c:pt idx="301">
                  <c:v>49660.5</c:v>
                </c:pt>
                <c:pt idx="302">
                  <c:v>49691</c:v>
                </c:pt>
                <c:pt idx="303">
                  <c:v>49721.5</c:v>
                </c:pt>
                <c:pt idx="304">
                  <c:v>49752</c:v>
                </c:pt>
                <c:pt idx="305">
                  <c:v>49782.5</c:v>
                </c:pt>
                <c:pt idx="306">
                  <c:v>49813</c:v>
                </c:pt>
                <c:pt idx="307">
                  <c:v>49843.5</c:v>
                </c:pt>
                <c:pt idx="308">
                  <c:v>49874</c:v>
                </c:pt>
                <c:pt idx="309">
                  <c:v>49904.5</c:v>
                </c:pt>
                <c:pt idx="310">
                  <c:v>49935</c:v>
                </c:pt>
                <c:pt idx="311">
                  <c:v>49965.5</c:v>
                </c:pt>
                <c:pt idx="312">
                  <c:v>49996</c:v>
                </c:pt>
                <c:pt idx="313">
                  <c:v>50026.5</c:v>
                </c:pt>
                <c:pt idx="314">
                  <c:v>50057</c:v>
                </c:pt>
                <c:pt idx="315">
                  <c:v>50087.5</c:v>
                </c:pt>
                <c:pt idx="316">
                  <c:v>50118</c:v>
                </c:pt>
                <c:pt idx="317">
                  <c:v>50148.5</c:v>
                </c:pt>
                <c:pt idx="318">
                  <c:v>50179</c:v>
                </c:pt>
                <c:pt idx="319">
                  <c:v>50209.5</c:v>
                </c:pt>
                <c:pt idx="320">
                  <c:v>50240</c:v>
                </c:pt>
                <c:pt idx="321">
                  <c:v>50270.5</c:v>
                </c:pt>
                <c:pt idx="322">
                  <c:v>50301</c:v>
                </c:pt>
                <c:pt idx="323">
                  <c:v>50331.5</c:v>
                </c:pt>
                <c:pt idx="324">
                  <c:v>50362</c:v>
                </c:pt>
                <c:pt idx="325">
                  <c:v>50392.5</c:v>
                </c:pt>
                <c:pt idx="326">
                  <c:v>50423</c:v>
                </c:pt>
                <c:pt idx="327">
                  <c:v>50453.5</c:v>
                </c:pt>
                <c:pt idx="328">
                  <c:v>50484</c:v>
                </c:pt>
                <c:pt idx="329">
                  <c:v>50514.5</c:v>
                </c:pt>
                <c:pt idx="330">
                  <c:v>50545</c:v>
                </c:pt>
                <c:pt idx="331">
                  <c:v>50575.5</c:v>
                </c:pt>
                <c:pt idx="332">
                  <c:v>50606</c:v>
                </c:pt>
                <c:pt idx="333">
                  <c:v>50636.5</c:v>
                </c:pt>
                <c:pt idx="334">
                  <c:v>50667</c:v>
                </c:pt>
                <c:pt idx="335">
                  <c:v>50697.5</c:v>
                </c:pt>
                <c:pt idx="336">
                  <c:v>50728</c:v>
                </c:pt>
                <c:pt idx="337">
                  <c:v>50758.5</c:v>
                </c:pt>
                <c:pt idx="338">
                  <c:v>50789</c:v>
                </c:pt>
                <c:pt idx="339">
                  <c:v>50819.5</c:v>
                </c:pt>
                <c:pt idx="340">
                  <c:v>50850</c:v>
                </c:pt>
                <c:pt idx="341">
                  <c:v>50880.5</c:v>
                </c:pt>
                <c:pt idx="342">
                  <c:v>50911</c:v>
                </c:pt>
                <c:pt idx="343">
                  <c:v>50941.5</c:v>
                </c:pt>
                <c:pt idx="344">
                  <c:v>50972</c:v>
                </c:pt>
                <c:pt idx="345">
                  <c:v>51002.5</c:v>
                </c:pt>
                <c:pt idx="346">
                  <c:v>51033</c:v>
                </c:pt>
                <c:pt idx="347">
                  <c:v>51063.5</c:v>
                </c:pt>
                <c:pt idx="348">
                  <c:v>51094</c:v>
                </c:pt>
                <c:pt idx="349">
                  <c:v>51124.5</c:v>
                </c:pt>
                <c:pt idx="350">
                  <c:v>51155</c:v>
                </c:pt>
                <c:pt idx="351">
                  <c:v>51185.5</c:v>
                </c:pt>
                <c:pt idx="352">
                  <c:v>51216</c:v>
                </c:pt>
                <c:pt idx="353">
                  <c:v>51246.5</c:v>
                </c:pt>
                <c:pt idx="354">
                  <c:v>51277</c:v>
                </c:pt>
                <c:pt idx="355">
                  <c:v>51307.5</c:v>
                </c:pt>
                <c:pt idx="356">
                  <c:v>51338</c:v>
                </c:pt>
                <c:pt idx="357">
                  <c:v>51368.5</c:v>
                </c:pt>
                <c:pt idx="358">
                  <c:v>51399</c:v>
                </c:pt>
                <c:pt idx="359">
                  <c:v>51429.5</c:v>
                </c:pt>
                <c:pt idx="360">
                  <c:v>51460</c:v>
                </c:pt>
                <c:pt idx="361">
                  <c:v>51490.5</c:v>
                </c:pt>
                <c:pt idx="362">
                  <c:v>51521</c:v>
                </c:pt>
                <c:pt idx="363">
                  <c:v>51551.5</c:v>
                </c:pt>
                <c:pt idx="364">
                  <c:v>51582</c:v>
                </c:pt>
                <c:pt idx="365">
                  <c:v>51612.5</c:v>
                </c:pt>
                <c:pt idx="366">
                  <c:v>51643</c:v>
                </c:pt>
                <c:pt idx="367">
                  <c:v>51673.5</c:v>
                </c:pt>
                <c:pt idx="368">
                  <c:v>51704</c:v>
                </c:pt>
                <c:pt idx="369">
                  <c:v>51734.5</c:v>
                </c:pt>
                <c:pt idx="370">
                  <c:v>51765</c:v>
                </c:pt>
                <c:pt idx="371">
                  <c:v>51795.5</c:v>
                </c:pt>
                <c:pt idx="372">
                  <c:v>51826</c:v>
                </c:pt>
                <c:pt idx="373">
                  <c:v>51856.5</c:v>
                </c:pt>
                <c:pt idx="374">
                  <c:v>51887</c:v>
                </c:pt>
                <c:pt idx="375">
                  <c:v>51917.5</c:v>
                </c:pt>
                <c:pt idx="376">
                  <c:v>51948</c:v>
                </c:pt>
                <c:pt idx="377">
                  <c:v>51978.5</c:v>
                </c:pt>
                <c:pt idx="378">
                  <c:v>52009</c:v>
                </c:pt>
                <c:pt idx="379">
                  <c:v>52039.5</c:v>
                </c:pt>
                <c:pt idx="380">
                  <c:v>52070</c:v>
                </c:pt>
                <c:pt idx="381">
                  <c:v>52100.5</c:v>
                </c:pt>
                <c:pt idx="382">
                  <c:v>52131</c:v>
                </c:pt>
                <c:pt idx="383">
                  <c:v>52161.5</c:v>
                </c:pt>
                <c:pt idx="384">
                  <c:v>52192</c:v>
                </c:pt>
                <c:pt idx="385">
                  <c:v>52222.5</c:v>
                </c:pt>
                <c:pt idx="386">
                  <c:v>52253</c:v>
                </c:pt>
                <c:pt idx="387">
                  <c:v>52283.5</c:v>
                </c:pt>
                <c:pt idx="388">
                  <c:v>52314</c:v>
                </c:pt>
                <c:pt idx="389">
                  <c:v>52344.5</c:v>
                </c:pt>
                <c:pt idx="390">
                  <c:v>52375</c:v>
                </c:pt>
                <c:pt idx="391">
                  <c:v>52405.5</c:v>
                </c:pt>
                <c:pt idx="392">
                  <c:v>52436</c:v>
                </c:pt>
                <c:pt idx="393">
                  <c:v>52466.5</c:v>
                </c:pt>
                <c:pt idx="394">
                  <c:v>52497</c:v>
                </c:pt>
                <c:pt idx="395">
                  <c:v>52527.5</c:v>
                </c:pt>
                <c:pt idx="396">
                  <c:v>52558</c:v>
                </c:pt>
                <c:pt idx="397">
                  <c:v>52588.5</c:v>
                </c:pt>
                <c:pt idx="398">
                  <c:v>52619</c:v>
                </c:pt>
                <c:pt idx="399">
                  <c:v>52649.5</c:v>
                </c:pt>
                <c:pt idx="400">
                  <c:v>52680</c:v>
                </c:pt>
                <c:pt idx="401">
                  <c:v>52710.5</c:v>
                </c:pt>
                <c:pt idx="402">
                  <c:v>52741</c:v>
                </c:pt>
                <c:pt idx="403">
                  <c:v>52771.5</c:v>
                </c:pt>
                <c:pt idx="404">
                  <c:v>52802</c:v>
                </c:pt>
                <c:pt idx="405">
                  <c:v>52832.5</c:v>
                </c:pt>
                <c:pt idx="406">
                  <c:v>52863</c:v>
                </c:pt>
                <c:pt idx="407">
                  <c:v>52893.5</c:v>
                </c:pt>
                <c:pt idx="408">
                  <c:v>52924</c:v>
                </c:pt>
                <c:pt idx="409">
                  <c:v>52954.5</c:v>
                </c:pt>
                <c:pt idx="410">
                  <c:v>52985</c:v>
                </c:pt>
                <c:pt idx="411">
                  <c:v>53015.5</c:v>
                </c:pt>
                <c:pt idx="412">
                  <c:v>53046</c:v>
                </c:pt>
                <c:pt idx="413">
                  <c:v>53076.5</c:v>
                </c:pt>
                <c:pt idx="414">
                  <c:v>53107</c:v>
                </c:pt>
                <c:pt idx="415">
                  <c:v>53137.5</c:v>
                </c:pt>
                <c:pt idx="416">
                  <c:v>53168</c:v>
                </c:pt>
                <c:pt idx="417">
                  <c:v>53198.5</c:v>
                </c:pt>
                <c:pt idx="418">
                  <c:v>53229</c:v>
                </c:pt>
                <c:pt idx="419">
                  <c:v>53259.5</c:v>
                </c:pt>
                <c:pt idx="420">
                  <c:v>53290</c:v>
                </c:pt>
                <c:pt idx="421">
                  <c:v>53320.5</c:v>
                </c:pt>
                <c:pt idx="422">
                  <c:v>53351</c:v>
                </c:pt>
                <c:pt idx="423">
                  <c:v>53381.5</c:v>
                </c:pt>
                <c:pt idx="424">
                  <c:v>53412</c:v>
                </c:pt>
                <c:pt idx="425">
                  <c:v>53442.5</c:v>
                </c:pt>
                <c:pt idx="426">
                  <c:v>53473</c:v>
                </c:pt>
                <c:pt idx="427">
                  <c:v>53503.5</c:v>
                </c:pt>
                <c:pt idx="428">
                  <c:v>53534</c:v>
                </c:pt>
                <c:pt idx="429">
                  <c:v>53564.5</c:v>
                </c:pt>
                <c:pt idx="430">
                  <c:v>53595</c:v>
                </c:pt>
                <c:pt idx="431">
                  <c:v>53625.5</c:v>
                </c:pt>
                <c:pt idx="432">
                  <c:v>53656</c:v>
                </c:pt>
                <c:pt idx="433">
                  <c:v>53686.5</c:v>
                </c:pt>
                <c:pt idx="434">
                  <c:v>53717</c:v>
                </c:pt>
                <c:pt idx="435">
                  <c:v>53747.5</c:v>
                </c:pt>
                <c:pt idx="436">
                  <c:v>53778</c:v>
                </c:pt>
                <c:pt idx="437">
                  <c:v>53808.5</c:v>
                </c:pt>
                <c:pt idx="438">
                  <c:v>53839</c:v>
                </c:pt>
                <c:pt idx="439">
                  <c:v>53869.5</c:v>
                </c:pt>
                <c:pt idx="440">
                  <c:v>53900</c:v>
                </c:pt>
                <c:pt idx="441">
                  <c:v>53930.5</c:v>
                </c:pt>
                <c:pt idx="442">
                  <c:v>53961</c:v>
                </c:pt>
                <c:pt idx="443">
                  <c:v>53991.5</c:v>
                </c:pt>
                <c:pt idx="444">
                  <c:v>54022</c:v>
                </c:pt>
                <c:pt idx="445">
                  <c:v>54052.5</c:v>
                </c:pt>
                <c:pt idx="446">
                  <c:v>54083</c:v>
                </c:pt>
                <c:pt idx="447">
                  <c:v>54113.5</c:v>
                </c:pt>
                <c:pt idx="448">
                  <c:v>54144</c:v>
                </c:pt>
                <c:pt idx="449">
                  <c:v>54174.5</c:v>
                </c:pt>
                <c:pt idx="450">
                  <c:v>54205</c:v>
                </c:pt>
                <c:pt idx="451">
                  <c:v>54235.5</c:v>
                </c:pt>
                <c:pt idx="452">
                  <c:v>54266</c:v>
                </c:pt>
                <c:pt idx="453">
                  <c:v>54296.5</c:v>
                </c:pt>
                <c:pt idx="454">
                  <c:v>54327</c:v>
                </c:pt>
                <c:pt idx="455">
                  <c:v>54357.5</c:v>
                </c:pt>
                <c:pt idx="456">
                  <c:v>54388</c:v>
                </c:pt>
                <c:pt idx="457">
                  <c:v>54418.5</c:v>
                </c:pt>
                <c:pt idx="458">
                  <c:v>54449</c:v>
                </c:pt>
                <c:pt idx="459">
                  <c:v>54479.5</c:v>
                </c:pt>
                <c:pt idx="460">
                  <c:v>54510</c:v>
                </c:pt>
                <c:pt idx="461">
                  <c:v>54540.5</c:v>
                </c:pt>
                <c:pt idx="462">
                  <c:v>54571</c:v>
                </c:pt>
                <c:pt idx="463">
                  <c:v>54601.5</c:v>
                </c:pt>
                <c:pt idx="464">
                  <c:v>54632</c:v>
                </c:pt>
                <c:pt idx="465">
                  <c:v>54662.5</c:v>
                </c:pt>
                <c:pt idx="466">
                  <c:v>54693</c:v>
                </c:pt>
                <c:pt idx="467">
                  <c:v>54723.5</c:v>
                </c:pt>
                <c:pt idx="468">
                  <c:v>54754</c:v>
                </c:pt>
                <c:pt idx="469">
                  <c:v>54784.5</c:v>
                </c:pt>
                <c:pt idx="470">
                  <c:v>54815</c:v>
                </c:pt>
                <c:pt idx="471">
                  <c:v>54845.5</c:v>
                </c:pt>
                <c:pt idx="472">
                  <c:v>54876</c:v>
                </c:pt>
                <c:pt idx="473">
                  <c:v>54906.5</c:v>
                </c:pt>
                <c:pt idx="474">
                  <c:v>54937</c:v>
                </c:pt>
                <c:pt idx="475">
                  <c:v>54967.5</c:v>
                </c:pt>
                <c:pt idx="476">
                  <c:v>54998</c:v>
                </c:pt>
                <c:pt idx="477">
                  <c:v>55028.5</c:v>
                </c:pt>
                <c:pt idx="478">
                  <c:v>55059</c:v>
                </c:pt>
                <c:pt idx="479">
                  <c:v>55089.5</c:v>
                </c:pt>
                <c:pt idx="480">
                  <c:v>55120</c:v>
                </c:pt>
                <c:pt idx="481">
                  <c:v>55150.5</c:v>
                </c:pt>
                <c:pt idx="482">
                  <c:v>55181</c:v>
                </c:pt>
                <c:pt idx="483">
                  <c:v>55211.5</c:v>
                </c:pt>
                <c:pt idx="484">
                  <c:v>55242</c:v>
                </c:pt>
                <c:pt idx="485">
                  <c:v>55272.5</c:v>
                </c:pt>
                <c:pt idx="486">
                  <c:v>55303</c:v>
                </c:pt>
                <c:pt idx="487">
                  <c:v>55333.5</c:v>
                </c:pt>
                <c:pt idx="488">
                  <c:v>55364</c:v>
                </c:pt>
                <c:pt idx="489">
                  <c:v>55394.5</c:v>
                </c:pt>
                <c:pt idx="490">
                  <c:v>55425</c:v>
                </c:pt>
                <c:pt idx="491">
                  <c:v>55455.5</c:v>
                </c:pt>
                <c:pt idx="492">
                  <c:v>55486</c:v>
                </c:pt>
                <c:pt idx="493">
                  <c:v>55516.5</c:v>
                </c:pt>
                <c:pt idx="494">
                  <c:v>55547</c:v>
                </c:pt>
                <c:pt idx="495">
                  <c:v>55577.5</c:v>
                </c:pt>
                <c:pt idx="496">
                  <c:v>55608</c:v>
                </c:pt>
                <c:pt idx="497">
                  <c:v>55638.5</c:v>
                </c:pt>
                <c:pt idx="498">
                  <c:v>55669</c:v>
                </c:pt>
                <c:pt idx="499">
                  <c:v>55699.5</c:v>
                </c:pt>
                <c:pt idx="500">
                  <c:v>55730</c:v>
                </c:pt>
                <c:pt idx="501">
                  <c:v>55760.5</c:v>
                </c:pt>
                <c:pt idx="502">
                  <c:v>55791</c:v>
                </c:pt>
                <c:pt idx="503">
                  <c:v>55821.5</c:v>
                </c:pt>
                <c:pt idx="504">
                  <c:v>55852</c:v>
                </c:pt>
                <c:pt idx="505">
                  <c:v>55882.5</c:v>
                </c:pt>
                <c:pt idx="506">
                  <c:v>55913</c:v>
                </c:pt>
                <c:pt idx="507">
                  <c:v>55943.5</c:v>
                </c:pt>
                <c:pt idx="508">
                  <c:v>55974</c:v>
                </c:pt>
                <c:pt idx="509">
                  <c:v>56004.5</c:v>
                </c:pt>
                <c:pt idx="510">
                  <c:v>56035</c:v>
                </c:pt>
                <c:pt idx="511">
                  <c:v>56065.5</c:v>
                </c:pt>
                <c:pt idx="512">
                  <c:v>56096</c:v>
                </c:pt>
                <c:pt idx="513">
                  <c:v>56126.5</c:v>
                </c:pt>
                <c:pt idx="514">
                  <c:v>56157</c:v>
                </c:pt>
                <c:pt idx="515">
                  <c:v>56187.5</c:v>
                </c:pt>
                <c:pt idx="516">
                  <c:v>56218</c:v>
                </c:pt>
                <c:pt idx="517">
                  <c:v>56248.5</c:v>
                </c:pt>
                <c:pt idx="518">
                  <c:v>56279</c:v>
                </c:pt>
                <c:pt idx="519">
                  <c:v>56309.5</c:v>
                </c:pt>
                <c:pt idx="520">
                  <c:v>56340</c:v>
                </c:pt>
                <c:pt idx="521">
                  <c:v>56370.5</c:v>
                </c:pt>
                <c:pt idx="522">
                  <c:v>56401</c:v>
                </c:pt>
                <c:pt idx="523">
                  <c:v>56431.5</c:v>
                </c:pt>
                <c:pt idx="524">
                  <c:v>56462</c:v>
                </c:pt>
                <c:pt idx="525">
                  <c:v>56492.5</c:v>
                </c:pt>
                <c:pt idx="526">
                  <c:v>56523</c:v>
                </c:pt>
                <c:pt idx="527">
                  <c:v>56553.5</c:v>
                </c:pt>
                <c:pt idx="528">
                  <c:v>56584</c:v>
                </c:pt>
                <c:pt idx="529">
                  <c:v>56614.5</c:v>
                </c:pt>
                <c:pt idx="530">
                  <c:v>56645</c:v>
                </c:pt>
                <c:pt idx="531">
                  <c:v>56675.5</c:v>
                </c:pt>
                <c:pt idx="532">
                  <c:v>56706</c:v>
                </c:pt>
                <c:pt idx="533">
                  <c:v>56736.5</c:v>
                </c:pt>
                <c:pt idx="534">
                  <c:v>56767</c:v>
                </c:pt>
                <c:pt idx="535">
                  <c:v>56797.5</c:v>
                </c:pt>
                <c:pt idx="536">
                  <c:v>56828</c:v>
                </c:pt>
                <c:pt idx="537">
                  <c:v>56858.5</c:v>
                </c:pt>
                <c:pt idx="538">
                  <c:v>56889</c:v>
                </c:pt>
                <c:pt idx="539">
                  <c:v>56919.5</c:v>
                </c:pt>
                <c:pt idx="540">
                  <c:v>56950</c:v>
                </c:pt>
                <c:pt idx="541">
                  <c:v>56980.5</c:v>
                </c:pt>
                <c:pt idx="542">
                  <c:v>57011</c:v>
                </c:pt>
                <c:pt idx="543">
                  <c:v>57041.5</c:v>
                </c:pt>
                <c:pt idx="544">
                  <c:v>57072</c:v>
                </c:pt>
                <c:pt idx="545">
                  <c:v>57102.5</c:v>
                </c:pt>
              </c:strCache>
            </c:strRef>
          </c:cat>
          <c:val>
            <c:numRef>
              <c:f>'Pension Forcast Calcs'!$M$24:$M$569</c:f>
              <c:numCache>
                <c:ptCount val="546"/>
                <c:pt idx="0">
                  <c:v>25000</c:v>
                </c:pt>
                <c:pt idx="1">
                  <c:v>25000</c:v>
                </c:pt>
                <c:pt idx="2">
                  <c:v>25000</c:v>
                </c:pt>
                <c:pt idx="3">
                  <c:v>25000</c:v>
                </c:pt>
                <c:pt idx="4">
                  <c:v>25000</c:v>
                </c:pt>
                <c:pt idx="5">
                  <c:v>25000</c:v>
                </c:pt>
                <c:pt idx="6">
                  <c:v>25000</c:v>
                </c:pt>
                <c:pt idx="7">
                  <c:v>25000</c:v>
                </c:pt>
                <c:pt idx="8">
                  <c:v>25000</c:v>
                </c:pt>
                <c:pt idx="9">
                  <c:v>25000</c:v>
                </c:pt>
                <c:pt idx="10">
                  <c:v>25000</c:v>
                </c:pt>
                <c:pt idx="11">
                  <c:v>25000</c:v>
                </c:pt>
                <c:pt idx="12">
                  <c:v>25000</c:v>
                </c:pt>
                <c:pt idx="13">
                  <c:v>25000</c:v>
                </c:pt>
                <c:pt idx="14">
                  <c:v>25000</c:v>
                </c:pt>
                <c:pt idx="15">
                  <c:v>25000</c:v>
                </c:pt>
                <c:pt idx="16">
                  <c:v>25000</c:v>
                </c:pt>
                <c:pt idx="17">
                  <c:v>25000</c:v>
                </c:pt>
                <c:pt idx="18">
                  <c:v>25000</c:v>
                </c:pt>
                <c:pt idx="19">
                  <c:v>25000</c:v>
                </c:pt>
                <c:pt idx="20">
                  <c:v>25000</c:v>
                </c:pt>
                <c:pt idx="21">
                  <c:v>25000</c:v>
                </c:pt>
                <c:pt idx="22">
                  <c:v>25000</c:v>
                </c:pt>
                <c:pt idx="23">
                  <c:v>25000</c:v>
                </c:pt>
                <c:pt idx="24">
                  <c:v>25000</c:v>
                </c:pt>
                <c:pt idx="25">
                  <c:v>25000</c:v>
                </c:pt>
                <c:pt idx="26">
                  <c:v>24906.25</c:v>
                </c:pt>
                <c:pt idx="27">
                  <c:v>24812.8515625</c:v>
                </c:pt>
                <c:pt idx="28">
                  <c:v>24719.803369140624</c:v>
                </c:pt>
                <c:pt idx="29">
                  <c:v>24627.104106506347</c:v>
                </c:pt>
                <c:pt idx="30">
                  <c:v>24534.752466106947</c:v>
                </c:pt>
                <c:pt idx="31">
                  <c:v>24442.747144359048</c:v>
                </c:pt>
                <c:pt idx="32">
                  <c:v>24351.0868425677</c:v>
                </c:pt>
                <c:pt idx="33">
                  <c:v>24259.77026690807</c:v>
                </c:pt>
                <c:pt idx="34">
                  <c:v>24168.796128407168</c:v>
                </c:pt>
                <c:pt idx="35">
                  <c:v>24078.16314292564</c:v>
                </c:pt>
                <c:pt idx="36">
                  <c:v>23987.87003113967</c:v>
                </c:pt>
                <c:pt idx="37">
                  <c:v>23897.9155185229</c:v>
                </c:pt>
                <c:pt idx="38">
                  <c:v>23808.29833532844</c:v>
                </c:pt>
                <c:pt idx="39">
                  <c:v>23719.01721657096</c:v>
                </c:pt>
                <c:pt idx="40">
                  <c:v>23630.070902008818</c:v>
                </c:pt>
                <c:pt idx="41">
                  <c:v>23541.458136126286</c:v>
                </c:pt>
                <c:pt idx="42">
                  <c:v>23453.17766811581</c:v>
                </c:pt>
                <c:pt idx="43">
                  <c:v>23365.22825186038</c:v>
                </c:pt>
                <c:pt idx="44">
                  <c:v>23277.6086459159</c:v>
                </c:pt>
                <c:pt idx="45">
                  <c:v>23190.317613493717</c:v>
                </c:pt>
                <c:pt idx="46">
                  <c:v>23103.353922443115</c:v>
                </c:pt>
                <c:pt idx="47">
                  <c:v>23016.716345233952</c:v>
                </c:pt>
                <c:pt idx="48">
                  <c:v>22930.403658939325</c:v>
                </c:pt>
                <c:pt idx="49">
                  <c:v>22844.4146452183</c:v>
                </c:pt>
                <c:pt idx="50">
                  <c:v>22758.748090298734</c:v>
                </c:pt>
                <c:pt idx="51">
                  <c:v>22673.40278496011</c:v>
                </c:pt>
                <c:pt idx="52">
                  <c:v>22588.377524516512</c:v>
                </c:pt>
                <c:pt idx="53">
                  <c:v>22503.671108799575</c:v>
                </c:pt>
                <c:pt idx="54">
                  <c:v>22419.282342141578</c:v>
                </c:pt>
                <c:pt idx="55">
                  <c:v>22335.210033358548</c:v>
                </c:pt>
                <c:pt idx="56">
                  <c:v>22251.452995733453</c:v>
                </c:pt>
                <c:pt idx="57">
                  <c:v>22168.01004699945</c:v>
                </c:pt>
                <c:pt idx="58">
                  <c:v>22084.880009323202</c:v>
                </c:pt>
                <c:pt idx="59">
                  <c:v>22002.06170928824</c:v>
                </c:pt>
                <c:pt idx="60">
                  <c:v>21919.553977878408</c:v>
                </c:pt>
                <c:pt idx="61">
                  <c:v>21837.355650461363</c:v>
                </c:pt>
                <c:pt idx="62">
                  <c:v>21755.46556677213</c:v>
                </c:pt>
                <c:pt idx="63">
                  <c:v>21673.882570896734</c:v>
                </c:pt>
                <c:pt idx="64">
                  <c:v>21592.60551125587</c:v>
                </c:pt>
                <c:pt idx="65">
                  <c:v>21511.63324058866</c:v>
                </c:pt>
                <c:pt idx="66">
                  <c:v>21430.964615936453</c:v>
                </c:pt>
                <c:pt idx="67">
                  <c:v>21350.598498626692</c:v>
                </c:pt>
                <c:pt idx="68">
                  <c:v>21270.53375425684</c:v>
                </c:pt>
                <c:pt idx="69">
                  <c:v>21190.76925267838</c:v>
                </c:pt>
                <c:pt idx="70">
                  <c:v>21111.303867980834</c:v>
                </c:pt>
                <c:pt idx="71">
                  <c:v>21032.136478475906</c:v>
                </c:pt>
                <c:pt idx="72">
                  <c:v>20953.26596668162</c:v>
                </c:pt>
                <c:pt idx="73">
                  <c:v>20874.691219306565</c:v>
                </c:pt>
                <c:pt idx="74">
                  <c:v>20796.411127234165</c:v>
                </c:pt>
                <c:pt idx="75">
                  <c:v>20718.424585507037</c:v>
                </c:pt>
                <c:pt idx="76">
                  <c:v>20640.730493311385</c:v>
                </c:pt>
                <c:pt idx="77">
                  <c:v>20563.32775396147</c:v>
                </c:pt>
                <c:pt idx="78">
                  <c:v>20486.215274884114</c:v>
                </c:pt>
                <c:pt idx="79">
                  <c:v>20409.3919676033</c:v>
                </c:pt>
                <c:pt idx="80">
                  <c:v>20332.85674772479</c:v>
                </c:pt>
                <c:pt idx="81">
                  <c:v>20256.608534920822</c:v>
                </c:pt>
                <c:pt idx="82">
                  <c:v>20180.64625291487</c:v>
                </c:pt>
                <c:pt idx="83">
                  <c:v>20104.96882946644</c:v>
                </c:pt>
                <c:pt idx="84">
                  <c:v>20029.57519635594</c:v>
                </c:pt>
                <c:pt idx="85">
                  <c:v>19954.464289369607</c:v>
                </c:pt>
                <c:pt idx="86">
                  <c:v>19879.635048284472</c:v>
                </c:pt>
                <c:pt idx="87">
                  <c:v>19805.086416853406</c:v>
                </c:pt>
                <c:pt idx="88">
                  <c:v>19730.817342790207</c:v>
                </c:pt>
                <c:pt idx="89">
                  <c:v>19656.826777754744</c:v>
                </c:pt>
                <c:pt idx="90">
                  <c:v>19583.113677338166</c:v>
                </c:pt>
                <c:pt idx="91">
                  <c:v>19509.67700104815</c:v>
                </c:pt>
                <c:pt idx="92">
                  <c:v>19436.51571229422</c:v>
                </c:pt>
                <c:pt idx="93">
                  <c:v>19363.628778373113</c:v>
                </c:pt>
                <c:pt idx="94">
                  <c:v>19291.015170454215</c:v>
                </c:pt>
                <c:pt idx="95">
                  <c:v>19218.67386356501</c:v>
                </c:pt>
                <c:pt idx="96">
                  <c:v>19146.603836576644</c:v>
                </c:pt>
                <c:pt idx="97">
                  <c:v>19074.80407218948</c:v>
                </c:pt>
                <c:pt idx="98">
                  <c:v>19003.273556918768</c:v>
                </c:pt>
                <c:pt idx="99">
                  <c:v>18932.011281080322</c:v>
                </c:pt>
                <c:pt idx="100">
                  <c:v>18861.016238776272</c:v>
                </c:pt>
                <c:pt idx="101">
                  <c:v>18790.28742788086</c:v>
                </c:pt>
                <c:pt idx="102">
                  <c:v>18719.823850026307</c:v>
                </c:pt>
                <c:pt idx="103">
                  <c:v>18649.624510588706</c:v>
                </c:pt>
                <c:pt idx="104">
                  <c:v>18579.688418674</c:v>
                </c:pt>
                <c:pt idx="105">
                  <c:v>18510.01458710397</c:v>
                </c:pt>
                <c:pt idx="106">
                  <c:v>18440.60203240233</c:v>
                </c:pt>
                <c:pt idx="107">
                  <c:v>18371.44977478082</c:v>
                </c:pt>
                <c:pt idx="108">
                  <c:v>18302.55683812539</c:v>
                </c:pt>
                <c:pt idx="109">
                  <c:v>18233.92224998242</c:v>
                </c:pt>
                <c:pt idx="110">
                  <c:v>18165.54504154499</c:v>
                </c:pt>
                <c:pt idx="111">
                  <c:v>18097.424247639196</c:v>
                </c:pt>
                <c:pt idx="112">
                  <c:v>18029.55890671055</c:v>
                </c:pt>
                <c:pt idx="113">
                  <c:v>17961.948060810384</c:v>
                </c:pt>
                <c:pt idx="114">
                  <c:v>17894.590755582347</c:v>
                </c:pt>
                <c:pt idx="115">
                  <c:v>17827.486040248914</c:v>
                </c:pt>
                <c:pt idx="116">
                  <c:v>17760.63296759798</c:v>
                </c:pt>
                <c:pt idx="117">
                  <c:v>17694.030593969488</c:v>
                </c:pt>
                <c:pt idx="118">
                  <c:v>17627.677979242104</c:v>
                </c:pt>
                <c:pt idx="119">
                  <c:v>17561.574186819947</c:v>
                </c:pt>
                <c:pt idx="120">
                  <c:v>17495.71828361937</c:v>
                </c:pt>
                <c:pt idx="121">
                  <c:v>17430.1093400558</c:v>
                </c:pt>
                <c:pt idx="122">
                  <c:v>17364.746430030587</c:v>
                </c:pt>
                <c:pt idx="123">
                  <c:v>17299.628630917974</c:v>
                </c:pt>
                <c:pt idx="124">
                  <c:v>17234.755023552032</c:v>
                </c:pt>
                <c:pt idx="125">
                  <c:v>17170.12469221371</c:v>
                </c:pt>
                <c:pt idx="126">
                  <c:v>17105.73672461791</c:v>
                </c:pt>
                <c:pt idx="127">
                  <c:v>17041.59021190059</c:v>
                </c:pt>
                <c:pt idx="128">
                  <c:v>16977.684248605965</c:v>
                </c:pt>
                <c:pt idx="129">
                  <c:v>16914.017932673694</c:v>
                </c:pt>
                <c:pt idx="130">
                  <c:v>16850.590365426167</c:v>
                </c:pt>
                <c:pt idx="131">
                  <c:v>16787.400651555818</c:v>
                </c:pt>
                <c:pt idx="132">
                  <c:v>16724.44789911248</c:v>
                </c:pt>
                <c:pt idx="133">
                  <c:v>16661.731219490808</c:v>
                </c:pt>
                <c:pt idx="134">
                  <c:v>16599.24972741772</c:v>
                </c:pt>
                <c:pt idx="135">
                  <c:v>16537.002540939902</c:v>
                </c:pt>
                <c:pt idx="136">
                  <c:v>16474.98878141138</c:v>
                </c:pt>
                <c:pt idx="137">
                  <c:v>16413.207573481086</c:v>
                </c:pt>
                <c:pt idx="138">
                  <c:v>16351.658045080532</c:v>
                </c:pt>
                <c:pt idx="139">
                  <c:v>16290.33932741148</c:v>
                </c:pt>
                <c:pt idx="140">
                  <c:v>16229.250554933687</c:v>
                </c:pt>
                <c:pt idx="141">
                  <c:v>16168.390865352687</c:v>
                </c:pt>
                <c:pt idx="142">
                  <c:v>16107.759399607614</c:v>
                </c:pt>
                <c:pt idx="143">
                  <c:v>16047.355301859085</c:v>
                </c:pt>
                <c:pt idx="144">
                  <c:v>15987.177719477113</c:v>
                </c:pt>
                <c:pt idx="145">
                  <c:v>15927.225803029074</c:v>
                </c:pt>
                <c:pt idx="146">
                  <c:v>15867.498706267716</c:v>
                </c:pt>
                <c:pt idx="147">
                  <c:v>15807.995586119212</c:v>
                </c:pt>
                <c:pt idx="148">
                  <c:v>15748.715602671266</c:v>
                </c:pt>
                <c:pt idx="149">
                  <c:v>15689.657919161249</c:v>
                </c:pt>
                <c:pt idx="150">
                  <c:v>15630.821701964394</c:v>
                </c:pt>
                <c:pt idx="151">
                  <c:v>15572.206120582028</c:v>
                </c:pt>
                <c:pt idx="152">
                  <c:v>15513.810347629846</c:v>
                </c:pt>
                <c:pt idx="153">
                  <c:v>15455.633558826234</c:v>
                </c:pt>
                <c:pt idx="154">
                  <c:v>15397.674932980635</c:v>
                </c:pt>
                <c:pt idx="155">
                  <c:v>15339.933651981957</c:v>
                </c:pt>
                <c:pt idx="156">
                  <c:v>15282.408900787024</c:v>
                </c:pt>
                <c:pt idx="157">
                  <c:v>15225.099867409073</c:v>
                </c:pt>
                <c:pt idx="158">
                  <c:v>15168.005742906289</c:v>
                </c:pt>
                <c:pt idx="159">
                  <c:v>15111.12572137039</c:v>
                </c:pt>
                <c:pt idx="160">
                  <c:v>15054.45899991525</c:v>
                </c:pt>
                <c:pt idx="161">
                  <c:v>14998.004778665569</c:v>
                </c:pt>
                <c:pt idx="162">
                  <c:v>14941.762260745572</c:v>
                </c:pt>
                <c:pt idx="163">
                  <c:v>14885.730652267777</c:v>
                </c:pt>
                <c:pt idx="164">
                  <c:v>14829.909162321774</c:v>
                </c:pt>
                <c:pt idx="165">
                  <c:v>14774.297002963067</c:v>
                </c:pt>
                <c:pt idx="166">
                  <c:v>14718.893389201956</c:v>
                </c:pt>
                <c:pt idx="167">
                  <c:v>14663.697538992448</c:v>
                </c:pt>
                <c:pt idx="168">
                  <c:v>14608.708673221226</c:v>
                </c:pt>
                <c:pt idx="169">
                  <c:v>14553.926015696647</c:v>
                </c:pt>
                <c:pt idx="170">
                  <c:v>14499.348793137784</c:v>
                </c:pt>
                <c:pt idx="171">
                  <c:v>14444.976235163518</c:v>
                </c:pt>
                <c:pt idx="172">
                  <c:v>14390.807574281655</c:v>
                </c:pt>
                <c:pt idx="173">
                  <c:v>14336.842045878098</c:v>
                </c:pt>
                <c:pt idx="174">
                  <c:v>14283.078888206055</c:v>
                </c:pt>
                <c:pt idx="175">
                  <c:v>14229.517342375282</c:v>
                </c:pt>
                <c:pt idx="176">
                  <c:v>14176.156652341375</c:v>
                </c:pt>
                <c:pt idx="177">
                  <c:v>14122.996064895095</c:v>
                </c:pt>
                <c:pt idx="178">
                  <c:v>14070.034829651739</c:v>
                </c:pt>
                <c:pt idx="179">
                  <c:v>14017.272199040544</c:v>
                </c:pt>
                <c:pt idx="180">
                  <c:v>13964.707428294143</c:v>
                </c:pt>
                <c:pt idx="181">
                  <c:v>13912.33977543804</c:v>
                </c:pt>
                <c:pt idx="182">
                  <c:v>13860.168501280148</c:v>
                </c:pt>
                <c:pt idx="183">
                  <c:v>13808.192869400347</c:v>
                </c:pt>
                <c:pt idx="184">
                  <c:v>13756.412146140096</c:v>
                </c:pt>
                <c:pt idx="185">
                  <c:v>13704.82560059207</c:v>
                </c:pt>
                <c:pt idx="186">
                  <c:v>13653.43250458985</c:v>
                </c:pt>
                <c:pt idx="187">
                  <c:v>13602.232132697638</c:v>
                </c:pt>
                <c:pt idx="188">
                  <c:v>13551.223762200021</c:v>
                </c:pt>
                <c:pt idx="189">
                  <c:v>13500.406673091771</c:v>
                </c:pt>
                <c:pt idx="190">
                  <c:v>13449.780148067677</c:v>
                </c:pt>
                <c:pt idx="191">
                  <c:v>13399.343472512423</c:v>
                </c:pt>
                <c:pt idx="192">
                  <c:v>13349.0959344905</c:v>
                </c:pt>
                <c:pt idx="193">
                  <c:v>13299.03682473616</c:v>
                </c:pt>
                <c:pt idx="194">
                  <c:v>13249.1654366434</c:v>
                </c:pt>
                <c:pt idx="195">
                  <c:v>13199.481066255987</c:v>
                </c:pt>
                <c:pt idx="196">
                  <c:v>13149.983012257526</c:v>
                </c:pt>
                <c:pt idx="197">
                  <c:v>13100.67057596156</c:v>
                </c:pt>
                <c:pt idx="198">
                  <c:v>13051.543061301703</c:v>
                </c:pt>
                <c:pt idx="199">
                  <c:v>13002.599774821821</c:v>
                </c:pt>
                <c:pt idx="200">
                  <c:v>12953.840025666239</c:v>
                </c:pt>
                <c:pt idx="201">
                  <c:v>12905.26312556999</c:v>
                </c:pt>
                <c:pt idx="202">
                  <c:v>12856.868388849103</c:v>
                </c:pt>
                <c:pt idx="203">
                  <c:v>12808.655132390919</c:v>
                </c:pt>
                <c:pt idx="204">
                  <c:v>12760.622675644452</c:v>
                </c:pt>
                <c:pt idx="205">
                  <c:v>12712.770340610785</c:v>
                </c:pt>
                <c:pt idx="206">
                  <c:v>12665.097451833495</c:v>
                </c:pt>
                <c:pt idx="207">
                  <c:v>12617.60333638912</c:v>
                </c:pt>
                <c:pt idx="208">
                  <c:v>12570.287323877661</c:v>
                </c:pt>
                <c:pt idx="209">
                  <c:v>12523.14874641312</c:v>
                </c:pt>
                <c:pt idx="210">
                  <c:v>12476.186938614072</c:v>
                </c:pt>
                <c:pt idx="211">
                  <c:v>12429.40123759427</c:v>
                </c:pt>
                <c:pt idx="212">
                  <c:v>12382.790982953291</c:v>
                </c:pt>
                <c:pt idx="213">
                  <c:v>12336.355516767217</c:v>
                </c:pt>
                <c:pt idx="214">
                  <c:v>12290.09418357934</c:v>
                </c:pt>
                <c:pt idx="215">
                  <c:v>12244.006330390917</c:v>
                </c:pt>
                <c:pt idx="216">
                  <c:v>12198.091306651952</c:v>
                </c:pt>
                <c:pt idx="217">
                  <c:v>12152.348464252007</c:v>
                </c:pt>
                <c:pt idx="218">
                  <c:v>12106.777157511062</c:v>
                </c:pt>
                <c:pt idx="219">
                  <c:v>12061.376743170395</c:v>
                </c:pt>
                <c:pt idx="220">
                  <c:v>12016.146580383505</c:v>
                </c:pt>
                <c:pt idx="221">
                  <c:v>11971.086030707067</c:v>
                </c:pt>
                <c:pt idx="222">
                  <c:v>11926.194458091915</c:v>
                </c:pt>
                <c:pt idx="223">
                  <c:v>11881.47122887407</c:v>
                </c:pt>
                <c:pt idx="224">
                  <c:v>11836.915711765792</c:v>
                </c:pt>
                <c:pt idx="225">
                  <c:v>11792.527277846671</c:v>
                </c:pt>
                <c:pt idx="226">
                  <c:v>11748.305300554746</c:v>
                </c:pt>
                <c:pt idx="227">
                  <c:v>11704.249155677666</c:v>
                </c:pt>
                <c:pt idx="228">
                  <c:v>11660.358221343875</c:v>
                </c:pt>
                <c:pt idx="229">
                  <c:v>11616.631878013835</c:v>
                </c:pt>
                <c:pt idx="230">
                  <c:v>11573.069508471284</c:v>
                </c:pt>
                <c:pt idx="231">
                  <c:v>11529.670497814517</c:v>
                </c:pt>
                <c:pt idx="232">
                  <c:v>11486.434233447713</c:v>
                </c:pt>
                <c:pt idx="233">
                  <c:v>11443.360105072285</c:v>
                </c:pt>
                <c:pt idx="234">
                  <c:v>11400.447504678263</c:v>
                </c:pt>
                <c:pt idx="235">
                  <c:v>11357.695826535719</c:v>
                </c:pt>
                <c:pt idx="236">
                  <c:v>11315.10446718621</c:v>
                </c:pt>
                <c:pt idx="237">
                  <c:v>11272.672825434262</c:v>
                </c:pt>
                <c:pt idx="238">
                  <c:v>11230.400302338883</c:v>
                </c:pt>
                <c:pt idx="239">
                  <c:v>11188.286301205113</c:v>
                </c:pt>
                <c:pt idx="240">
                  <c:v>11146.330227575594</c:v>
                </c:pt>
                <c:pt idx="241">
                  <c:v>11104.531489222185</c:v>
                </c:pt>
                <c:pt idx="242">
                  <c:v>11062.889496137603</c:v>
                </c:pt>
                <c:pt idx="243">
                  <c:v>11021.403660527087</c:v>
                </c:pt>
                <c:pt idx="244">
                  <c:v>10980.07339680011</c:v>
                </c:pt>
                <c:pt idx="245">
                  <c:v>10938.89812156211</c:v>
                </c:pt>
                <c:pt idx="246">
                  <c:v>10897.877253606252</c:v>
                </c:pt>
                <c:pt idx="247">
                  <c:v>10857.010213905229</c:v>
                </c:pt>
                <c:pt idx="248">
                  <c:v>10816.296425603085</c:v>
                </c:pt>
                <c:pt idx="249">
                  <c:v>10775.735314007074</c:v>
                </c:pt>
                <c:pt idx="250">
                  <c:v>10735.326306579547</c:v>
                </c:pt>
                <c:pt idx="251">
                  <c:v>10695.068832929874</c:v>
                </c:pt>
                <c:pt idx="252">
                  <c:v>10654.962324806387</c:v>
                </c:pt>
                <c:pt idx="253">
                  <c:v>10615.006216088363</c:v>
                </c:pt>
                <c:pt idx="254">
                  <c:v>10575.199942778032</c:v>
                </c:pt>
                <c:pt idx="255">
                  <c:v>10535.542942992613</c:v>
                </c:pt>
                <c:pt idx="256">
                  <c:v>10496.034656956392</c:v>
                </c:pt>
                <c:pt idx="257">
                  <c:v>10456.674526992805</c:v>
                </c:pt>
                <c:pt idx="258">
                  <c:v>10417.461997516582</c:v>
                </c:pt>
                <c:pt idx="259">
                  <c:v>10378.396515025895</c:v>
                </c:pt>
                <c:pt idx="260">
                  <c:v>10339.477528094549</c:v>
                </c:pt>
                <c:pt idx="261">
                  <c:v>10300.704487364193</c:v>
                </c:pt>
                <c:pt idx="262">
                  <c:v>10262.076845536578</c:v>
                </c:pt>
                <c:pt idx="263">
                  <c:v>10223.594057365815</c:v>
                </c:pt>
                <c:pt idx="264">
                  <c:v>10185.255579650693</c:v>
                </c:pt>
                <c:pt idx="265">
                  <c:v>10147.060871227002</c:v>
                </c:pt>
                <c:pt idx="266">
                  <c:v>10109.0093929599</c:v>
                </c:pt>
                <c:pt idx="267">
                  <c:v>10071.100607736302</c:v>
                </c:pt>
                <c:pt idx="268">
                  <c:v>10033.33398045729</c:v>
                </c:pt>
                <c:pt idx="269">
                  <c:v>9995.708978030574</c:v>
                </c:pt>
                <c:pt idx="270">
                  <c:v>9958.22506936296</c:v>
                </c:pt>
                <c:pt idx="271">
                  <c:v>9920.881725352849</c:v>
                </c:pt>
                <c:pt idx="272">
                  <c:v>9883.678418882775</c:v>
                </c:pt>
                <c:pt idx="273">
                  <c:v>9846.614624811964</c:v>
                </c:pt>
                <c:pt idx="274">
                  <c:v>9809.689819968919</c:v>
                </c:pt>
                <c:pt idx="275">
                  <c:v>9772.903483144035</c:v>
                </c:pt>
                <c:pt idx="276">
                  <c:v>9736.255095082244</c:v>
                </c:pt>
                <c:pt idx="277">
                  <c:v>9699.744138475686</c:v>
                </c:pt>
                <c:pt idx="278">
                  <c:v>9663.370097956402</c:v>
                </c:pt>
                <c:pt idx="279">
                  <c:v>9627.132460089066</c:v>
                </c:pt>
                <c:pt idx="280">
                  <c:v>9591.030713363733</c:v>
                </c:pt>
                <c:pt idx="281">
                  <c:v>9555.064348188618</c:v>
                </c:pt>
                <c:pt idx="282">
                  <c:v>9519.23285688291</c:v>
                </c:pt>
                <c:pt idx="283">
                  <c:v>9483.5357336696</c:v>
                </c:pt>
                <c:pt idx="284">
                  <c:v>9447.972474668339</c:v>
                </c:pt>
                <c:pt idx="285">
                  <c:v>9412.542577888333</c:v>
                </c:pt>
                <c:pt idx="286">
                  <c:v>9377.245543221252</c:v>
                </c:pt>
                <c:pt idx="287">
                  <c:v>9342.080872434171</c:v>
                </c:pt>
                <c:pt idx="288">
                  <c:v>9307.048069162543</c:v>
                </c:pt>
                <c:pt idx="289">
                  <c:v>9272.146638903185</c:v>
                </c:pt>
                <c:pt idx="290">
                  <c:v>9237.376089007297</c:v>
                </c:pt>
                <c:pt idx="291">
                  <c:v>9202.735928673519</c:v>
                </c:pt>
                <c:pt idx="292">
                  <c:v>9168.225668940993</c:v>
                </c:pt>
                <c:pt idx="293">
                  <c:v>9133.844822682464</c:v>
                </c:pt>
                <c:pt idx="294">
                  <c:v>9099.592904597404</c:v>
                </c:pt>
                <c:pt idx="295">
                  <c:v>9065.469431205163</c:v>
                </c:pt>
                <c:pt idx="296">
                  <c:v>9031.473920838143</c:v>
                </c:pt>
                <c:pt idx="297">
                  <c:v>8997.605893635</c:v>
                </c:pt>
                <c:pt idx="298">
                  <c:v>8963.86487153387</c:v>
                </c:pt>
                <c:pt idx="299">
                  <c:v>8930.250378265617</c:v>
                </c:pt>
                <c:pt idx="300">
                  <c:v>8896.761939347121</c:v>
                </c:pt>
                <c:pt idx="301">
                  <c:v>8863.39908207457</c:v>
                </c:pt>
                <c:pt idx="302">
                  <c:v>8830.16133551679</c:v>
                </c:pt>
                <c:pt idx="303">
                  <c:v>8797.048230508603</c:v>
                </c:pt>
                <c:pt idx="304">
                  <c:v>8764.059299644196</c:v>
                </c:pt>
                <c:pt idx="305">
                  <c:v>8731.19407727053</c:v>
                </c:pt>
                <c:pt idx="306">
                  <c:v>8698.452099480764</c:v>
                </c:pt>
                <c:pt idx="307">
                  <c:v>8665.832904107712</c:v>
                </c:pt>
                <c:pt idx="308">
                  <c:v>8633.336030717308</c:v>
                </c:pt>
                <c:pt idx="309">
                  <c:v>8600.961020602119</c:v>
                </c:pt>
                <c:pt idx="310">
                  <c:v>8568.707416774861</c:v>
                </c:pt>
                <c:pt idx="311">
                  <c:v>8536.574763961955</c:v>
                </c:pt>
                <c:pt idx="312">
                  <c:v>8504.562608597098</c:v>
                </c:pt>
                <c:pt idx="313">
                  <c:v>8472.67049881486</c:v>
                </c:pt>
                <c:pt idx="314">
                  <c:v>8440.897984444304</c:v>
                </c:pt>
                <c:pt idx="315">
                  <c:v>8409.244617002638</c:v>
                </c:pt>
                <c:pt idx="316">
                  <c:v>8377.709949688879</c:v>
                </c:pt>
                <c:pt idx="317">
                  <c:v>8346.293537377545</c:v>
                </c:pt>
                <c:pt idx="318">
                  <c:v>8314.99493661238</c:v>
                </c:pt>
                <c:pt idx="319">
                  <c:v>8283.813705600083</c:v>
                </c:pt>
                <c:pt idx="320">
                  <c:v>8252.749404204083</c:v>
                </c:pt>
                <c:pt idx="321">
                  <c:v>8221.801593938319</c:v>
                </c:pt>
                <c:pt idx="322">
                  <c:v>8190.96983796105</c:v>
                </c:pt>
                <c:pt idx="323">
                  <c:v>8160.253701068696</c:v>
                </c:pt>
                <c:pt idx="324">
                  <c:v>8129.652749689688</c:v>
                </c:pt>
                <c:pt idx="325">
                  <c:v>8099.166551878351</c:v>
                </c:pt>
                <c:pt idx="326">
                  <c:v>8068.794677308807</c:v>
                </c:pt>
                <c:pt idx="327">
                  <c:v>8038.536697268899</c:v>
                </c:pt>
                <c:pt idx="328">
                  <c:v>8008.392184654141</c:v>
                </c:pt>
                <c:pt idx="329">
                  <c:v>7978.360713961688</c:v>
                </c:pt>
                <c:pt idx="330">
                  <c:v>7948.441861284332</c:v>
                </c:pt>
                <c:pt idx="331">
                  <c:v>7918.635204304515</c:v>
                </c:pt>
                <c:pt idx="332">
                  <c:v>7888.940322288374</c:v>
                </c:pt>
                <c:pt idx="333">
                  <c:v>7859.356796079793</c:v>
                </c:pt>
                <c:pt idx="334">
                  <c:v>7829.884208094493</c:v>
                </c:pt>
                <c:pt idx="335">
                  <c:v>7800.522142314139</c:v>
                </c:pt>
                <c:pt idx="336">
                  <c:v>7771.270184280461</c:v>
                </c:pt>
                <c:pt idx="337">
                  <c:v>7742.127921089409</c:v>
                </c:pt>
                <c:pt idx="338">
                  <c:v>7713.094941385324</c:v>
                </c:pt>
                <c:pt idx="339">
                  <c:v>7684.170835355129</c:v>
                </c:pt>
                <c:pt idx="340">
                  <c:v>7655.355194722548</c:v>
                </c:pt>
                <c:pt idx="341">
                  <c:v>7626.647612742338</c:v>
                </c:pt>
                <c:pt idx="342">
                  <c:v>7598.047684194555</c:v>
                </c:pt>
                <c:pt idx="343">
                  <c:v>7569.555005378825</c:v>
                </c:pt>
                <c:pt idx="344">
                  <c:v>7541.169174108654</c:v>
                </c:pt>
                <c:pt idx="345">
                  <c:v>7512.889789705747</c:v>
                </c:pt>
                <c:pt idx="346">
                  <c:v>7484.71645299435</c:v>
                </c:pt>
                <c:pt idx="347">
                  <c:v>7456.6487662956215</c:v>
                </c:pt>
                <c:pt idx="348">
                  <c:v>7428.6863334220125</c:v>
                </c:pt>
                <c:pt idx="349">
                  <c:v>7400.82875967168</c:v>
                </c:pt>
                <c:pt idx="350">
                  <c:v>7373.075651822911</c:v>
                </c:pt>
                <c:pt idx="351">
                  <c:v>7345.426618128575</c:v>
                </c:pt>
                <c:pt idx="352">
                  <c:v>7317.8812683105925</c:v>
                </c:pt>
                <c:pt idx="353">
                  <c:v>7290.439213554428</c:v>
                </c:pt>
                <c:pt idx="354">
                  <c:v>7263.100066503598</c:v>
                </c:pt>
                <c:pt idx="355">
                  <c:v>7235.86344125421</c:v>
                </c:pt>
                <c:pt idx="356">
                  <c:v>7208.728953349507</c:v>
                </c:pt>
                <c:pt idx="357">
                  <c:v>7181.696219774446</c:v>
                </c:pt>
                <c:pt idx="358">
                  <c:v>7154.764858950291</c:v>
                </c:pt>
                <c:pt idx="359">
                  <c:v>7127.934490729228</c:v>
                </c:pt>
                <c:pt idx="360">
                  <c:v>7101.204736388993</c:v>
                </c:pt>
                <c:pt idx="361">
                  <c:v>7074.575218627535</c:v>
                </c:pt>
                <c:pt idx="362">
                  <c:v>7048.045561557682</c:v>
                </c:pt>
                <c:pt idx="363">
                  <c:v>7021.615390701841</c:v>
                </c:pt>
                <c:pt idx="364">
                  <c:v>6995.284332986709</c:v>
                </c:pt>
                <c:pt idx="365">
                  <c:v>6969.052016738009</c:v>
                </c:pt>
                <c:pt idx="366">
                  <c:v>6942.918071675242</c:v>
                </c:pt>
                <c:pt idx="367">
                  <c:v>6916.88212890646</c:v>
                </c:pt>
                <c:pt idx="368">
                  <c:v>6890.943820923061</c:v>
                </c:pt>
                <c:pt idx="369">
                  <c:v>6865.1027815946</c:v>
                </c:pt>
                <c:pt idx="370">
                  <c:v>6839.3586461636205</c:v>
                </c:pt>
                <c:pt idx="371">
                  <c:v>6813.711051240507</c:v>
                </c:pt>
                <c:pt idx="372">
                  <c:v>6788.159634798355</c:v>
                </c:pt>
                <c:pt idx="373">
                  <c:v>6762.704036167861</c:v>
                </c:pt>
                <c:pt idx="374">
                  <c:v>6737.343896032232</c:v>
                </c:pt>
                <c:pt idx="375">
                  <c:v>6712.078856422111</c:v>
                </c:pt>
                <c:pt idx="376">
                  <c:v>6686.908560710528</c:v>
                </c:pt>
                <c:pt idx="377">
                  <c:v>6661.832653607864</c:v>
                </c:pt>
                <c:pt idx="378">
                  <c:v>6636.850781156834</c:v>
                </c:pt>
                <c:pt idx="379">
                  <c:v>6611.962590727496</c:v>
                </c:pt>
                <c:pt idx="380">
                  <c:v>6587.167731012268</c:v>
                </c:pt>
                <c:pt idx="381">
                  <c:v>6562.465852020971</c:v>
                </c:pt>
                <c:pt idx="382">
                  <c:v>6537.856605075893</c:v>
                </c:pt>
                <c:pt idx="383">
                  <c:v>6513.339642806858</c:v>
                </c:pt>
                <c:pt idx="384">
                  <c:v>6488.914619146332</c:v>
                </c:pt>
                <c:pt idx="385">
                  <c:v>6464.581189324534</c:v>
                </c:pt>
                <c:pt idx="386">
                  <c:v>6440.339009864567</c:v>
                </c:pt>
                <c:pt idx="387">
                  <c:v>6416.187738577575</c:v>
                </c:pt>
                <c:pt idx="388">
                  <c:v>6392.12703455791</c:v>
                </c:pt>
                <c:pt idx="389">
                  <c:v>6368.156558178317</c:v>
                </c:pt>
                <c:pt idx="390">
                  <c:v>6344.275971085149</c:v>
                </c:pt>
                <c:pt idx="391">
                  <c:v>6320.484936193579</c:v>
                </c:pt>
                <c:pt idx="392">
                  <c:v>6296.783117682853</c:v>
                </c:pt>
                <c:pt idx="393">
                  <c:v>6273.170180991542</c:v>
                </c:pt>
                <c:pt idx="394">
                  <c:v>6249.645792812824</c:v>
                </c:pt>
                <c:pt idx="395">
                  <c:v>6226.209621089776</c:v>
                </c:pt>
                <c:pt idx="396">
                  <c:v>6202.86133501069</c:v>
                </c:pt>
                <c:pt idx="397">
                  <c:v>6179.6006050044</c:v>
                </c:pt>
                <c:pt idx="398">
                  <c:v>6156.4271027356335</c:v>
                </c:pt>
                <c:pt idx="399">
                  <c:v>6133.340501100375</c:v>
                </c:pt>
                <c:pt idx="400">
                  <c:v>6110.340474221249</c:v>
                </c:pt>
                <c:pt idx="401">
                  <c:v>6087.426697442919</c:v>
                </c:pt>
                <c:pt idx="402">
                  <c:v>6064.598847327508</c:v>
                </c:pt>
                <c:pt idx="403">
                  <c:v>6041.85660165003</c:v>
                </c:pt>
                <c:pt idx="404">
                  <c:v>6019.1996393938425</c:v>
                </c:pt>
                <c:pt idx="405">
                  <c:v>5996.6276407461155</c:v>
                </c:pt>
                <c:pt idx="406">
                  <c:v>5974.140287093318</c:v>
                </c:pt>
                <c:pt idx="407">
                  <c:v>5951.737261016718</c:v>
                </c:pt>
                <c:pt idx="408">
                  <c:v>5929.418246287905</c:v>
                </c:pt>
                <c:pt idx="409">
                  <c:v>5907.182927864325</c:v>
                </c:pt>
                <c:pt idx="410">
                  <c:v>5885.030991884834</c:v>
                </c:pt>
                <c:pt idx="411">
                  <c:v>5862.962125665266</c:v>
                </c:pt>
                <c:pt idx="412">
                  <c:v>5840.976017694022</c:v>
                </c:pt>
                <c:pt idx="413">
                  <c:v>5819.07235762767</c:v>
                </c:pt>
                <c:pt idx="414">
                  <c:v>5797.250836286566</c:v>
                </c:pt>
                <c:pt idx="415">
                  <c:v>5775.511145650491</c:v>
                </c:pt>
                <c:pt idx="416">
                  <c:v>5753.852978854302</c:v>
                </c:pt>
                <c:pt idx="417">
                  <c:v>5732.276030183598</c:v>
                </c:pt>
                <c:pt idx="418">
                  <c:v>5710.779995070409</c:v>
                </c:pt>
                <c:pt idx="419">
                  <c:v>5689.364570088896</c:v>
                </c:pt>
                <c:pt idx="420">
                  <c:v>5668.029452951062</c:v>
                </c:pt>
                <c:pt idx="421">
                  <c:v>5646.7743425024955</c:v>
                </c:pt>
                <c:pt idx="422">
                  <c:v>5625.598938718111</c:v>
                </c:pt>
                <c:pt idx="423">
                  <c:v>5604.502942697918</c:v>
                </c:pt>
                <c:pt idx="424">
                  <c:v>5583.486056662801</c:v>
                </c:pt>
                <c:pt idx="425">
                  <c:v>5562.547983950316</c:v>
                </c:pt>
                <c:pt idx="426">
                  <c:v>5541.688429010503</c:v>
                </c:pt>
                <c:pt idx="427">
                  <c:v>5520.907097401713</c:v>
                </c:pt>
                <c:pt idx="428">
                  <c:v>5500.203695786457</c:v>
                </c:pt>
                <c:pt idx="429">
                  <c:v>5479.577931927257</c:v>
                </c:pt>
                <c:pt idx="430">
                  <c:v>5459.02951468253</c:v>
                </c:pt>
                <c:pt idx="431">
                  <c:v>5438.5581540024705</c:v>
                </c:pt>
                <c:pt idx="432">
                  <c:v>5418.1635609249615</c:v>
                </c:pt>
                <c:pt idx="433">
                  <c:v>5397.8454475714925</c:v>
                </c:pt>
                <c:pt idx="434">
                  <c:v>5377.603527143099</c:v>
                </c:pt>
                <c:pt idx="435">
                  <c:v>5357.437513916312</c:v>
                </c:pt>
                <c:pt idx="436">
                  <c:v>5337.347123239126</c:v>
                </c:pt>
                <c:pt idx="437">
                  <c:v>5317.332071526979</c:v>
                </c:pt>
                <c:pt idx="438">
                  <c:v>5297.392076258753</c:v>
                </c:pt>
                <c:pt idx="439">
                  <c:v>5277.526855972783</c:v>
                </c:pt>
                <c:pt idx="440">
                  <c:v>5257.736130262885</c:v>
                </c:pt>
                <c:pt idx="441">
                  <c:v>5238.019619774399</c:v>
                </c:pt>
                <c:pt idx="442">
                  <c:v>5218.377046200245</c:v>
                </c:pt>
                <c:pt idx="443">
                  <c:v>5198.808132276994</c:v>
                </c:pt>
                <c:pt idx="444">
                  <c:v>5179.312601780955</c:v>
                </c:pt>
                <c:pt idx="445">
                  <c:v>5159.890179524277</c:v>
                </c:pt>
                <c:pt idx="446">
                  <c:v>5140.540591351061</c:v>
                </c:pt>
                <c:pt idx="447">
                  <c:v>5121.263564133495</c:v>
                </c:pt>
                <c:pt idx="448">
                  <c:v>5102.058825767994</c:v>
                </c:pt>
                <c:pt idx="449">
                  <c:v>5082.926105171364</c:v>
                </c:pt>
                <c:pt idx="450">
                  <c:v>5063.865132276971</c:v>
                </c:pt>
                <c:pt idx="451">
                  <c:v>5044.875638030932</c:v>
                </c:pt>
                <c:pt idx="452">
                  <c:v>5025.957354388316</c:v>
                </c:pt>
                <c:pt idx="453">
                  <c:v>5007.11001430936</c:v>
                </c:pt>
                <c:pt idx="454">
                  <c:v>4988.3333517557</c:v>
                </c:pt>
                <c:pt idx="455">
                  <c:v>4969.627101686617</c:v>
                </c:pt>
                <c:pt idx="456">
                  <c:v>4950.991000055292</c:v>
                </c:pt>
                <c:pt idx="457">
                  <c:v>4932.424783805084</c:v>
                </c:pt>
                <c:pt idx="458">
                  <c:v>4913.928190865815</c:v>
                </c:pt>
                <c:pt idx="459">
                  <c:v>4895.500960150068</c:v>
                </c:pt>
                <c:pt idx="460">
                  <c:v>4877.142831549505</c:v>
                </c:pt>
                <c:pt idx="461">
                  <c:v>4858.853545931194</c:v>
                </c:pt>
                <c:pt idx="462">
                  <c:v>4840.632845133952</c:v>
                </c:pt>
                <c:pt idx="463">
                  <c:v>4822.4804719647</c:v>
                </c:pt>
                <c:pt idx="464">
                  <c:v>4804.396170194832</c:v>
                </c:pt>
                <c:pt idx="465">
                  <c:v>4786.379684556601</c:v>
                </c:pt>
                <c:pt idx="466">
                  <c:v>4768.430760739514</c:v>
                </c:pt>
                <c:pt idx="467">
                  <c:v>4750.549145386741</c:v>
                </c:pt>
                <c:pt idx="468">
                  <c:v>4732.73458609154</c:v>
                </c:pt>
                <c:pt idx="469">
                  <c:v>4714.986831393697</c:v>
                </c:pt>
                <c:pt idx="470">
                  <c:v>4697.305630775971</c:v>
                </c:pt>
                <c:pt idx="471">
                  <c:v>4679.690734660561</c:v>
                </c:pt>
                <c:pt idx="472">
                  <c:v>4662.141894405584</c:v>
                </c:pt>
                <c:pt idx="473">
                  <c:v>4644.658862301563</c:v>
                </c:pt>
                <c:pt idx="474">
                  <c:v>4627.241391567933</c:v>
                </c:pt>
                <c:pt idx="475">
                  <c:v>4609.889236349552</c:v>
                </c:pt>
                <c:pt idx="476">
                  <c:v>4592.602151713241</c:v>
                </c:pt>
                <c:pt idx="477">
                  <c:v>4575.379893644316</c:v>
                </c:pt>
                <c:pt idx="478">
                  <c:v>4558.22221904315</c:v>
                </c:pt>
                <c:pt idx="479">
                  <c:v>4541.128885721739</c:v>
                </c:pt>
                <c:pt idx="480">
                  <c:v>4524.099652400282</c:v>
                </c:pt>
                <c:pt idx="481">
                  <c:v>4507.134278703781</c:v>
                </c:pt>
                <c:pt idx="482">
                  <c:v>4490.232525158642</c:v>
                </c:pt>
                <c:pt idx="483">
                  <c:v>4473.394153189297</c:v>
                </c:pt>
                <c:pt idx="484">
                  <c:v>4456.618925114837</c:v>
                </c:pt>
                <c:pt idx="485">
                  <c:v>4439.906604145656</c:v>
                </c:pt>
                <c:pt idx="486">
                  <c:v>4423.25695438011</c:v>
                </c:pt>
                <c:pt idx="487">
                  <c:v>4406.669740801185</c:v>
                </c:pt>
                <c:pt idx="488">
                  <c:v>4390.144729273181</c:v>
                </c:pt>
                <c:pt idx="489">
                  <c:v>4373.681686538406</c:v>
                </c:pt>
                <c:pt idx="490">
                  <c:v>4357.280380213887</c:v>
                </c:pt>
                <c:pt idx="491">
                  <c:v>4340.940578788085</c:v>
                </c:pt>
                <c:pt idx="492">
                  <c:v>4324.66205161763</c:v>
                </c:pt>
                <c:pt idx="493">
                  <c:v>4308.444568924064</c:v>
                </c:pt>
                <c:pt idx="494">
                  <c:v>4292.287901790599</c:v>
                </c:pt>
                <c:pt idx="495">
                  <c:v>4276.191822158884</c:v>
                </c:pt>
                <c:pt idx="496">
                  <c:v>4260.156102825788</c:v>
                </c:pt>
                <c:pt idx="497">
                  <c:v>4244.180517440192</c:v>
                </c:pt>
                <c:pt idx="498">
                  <c:v>4228.264840499791</c:v>
                </c:pt>
                <c:pt idx="499">
                  <c:v>4212.408847347917</c:v>
                </c:pt>
                <c:pt idx="500">
                  <c:v>4196.612314170362</c:v>
                </c:pt>
                <c:pt idx="501">
                  <c:v>4180.875017992224</c:v>
                </c:pt>
                <c:pt idx="502">
                  <c:v>4165.196736674753</c:v>
                </c:pt>
                <c:pt idx="503">
                  <c:v>4149.577248912223</c:v>
                </c:pt>
                <c:pt idx="504">
                  <c:v>4134.0163342288015</c:v>
                </c:pt>
                <c:pt idx="505">
                  <c:v>4118.513772975443</c:v>
                </c:pt>
                <c:pt idx="506">
                  <c:v>4103.069346326785</c:v>
                </c:pt>
                <c:pt idx="507">
                  <c:v>4087.6828362780598</c:v>
                </c:pt>
                <c:pt idx="508">
                  <c:v>4072.354025642017</c:v>
                </c:pt>
                <c:pt idx="509">
                  <c:v>4057.082698045859</c:v>
                </c:pt>
                <c:pt idx="510">
                  <c:v>4041.868637928187</c:v>
                </c:pt>
                <c:pt idx="511">
                  <c:v>4026.7116305359564</c:v>
                </c:pt>
                <c:pt idx="512">
                  <c:v>4011.6114619214463</c:v>
                </c:pt>
                <c:pt idx="513">
                  <c:v>3996.567918939241</c:v>
                </c:pt>
                <c:pt idx="514">
                  <c:v>3981.5807892432185</c:v>
                </c:pt>
                <c:pt idx="515">
                  <c:v>3966.6498612835567</c:v>
                </c:pt>
                <c:pt idx="516">
                  <c:v>3951.7749243037433</c:v>
                </c:pt>
                <c:pt idx="517">
                  <c:v>3936.9557683376042</c:v>
                </c:pt>
                <c:pt idx="518">
                  <c:v>3922.1921842063384</c:v>
                </c:pt>
                <c:pt idx="519">
                  <c:v>3907.4839635155645</c:v>
                </c:pt>
                <c:pt idx="520">
                  <c:v>3892.830898652381</c:v>
                </c:pt>
                <c:pt idx="521">
                  <c:v>3878.2327827824347</c:v>
                </c:pt>
                <c:pt idx="522">
                  <c:v>3863.6894098470007</c:v>
                </c:pt>
                <c:pt idx="523">
                  <c:v>3849.2005745600745</c:v>
                </c:pt>
                <c:pt idx="524">
                  <c:v>3834.7660724054745</c:v>
                </c:pt>
                <c:pt idx="525">
                  <c:v>3820.385699633954</c:v>
                </c:pt>
                <c:pt idx="526">
                  <c:v>3806.059253260327</c:v>
                </c:pt>
                <c:pt idx="527">
                  <c:v>3791.7865310606007</c:v>
                </c:pt>
                <c:pt idx="528">
                  <c:v>3777.5673315691233</c:v>
                </c:pt>
                <c:pt idx="529">
                  <c:v>3763.401454075739</c:v>
                </c:pt>
                <c:pt idx="530">
                  <c:v>3749.288698622955</c:v>
                </c:pt>
                <c:pt idx="531">
                  <c:v>3735.228866003119</c:v>
                </c:pt>
                <c:pt idx="532">
                  <c:v>3721.2217577556075</c:v>
                </c:pt>
                <c:pt idx="533">
                  <c:v>3707.267176164024</c:v>
                </c:pt>
                <c:pt idx="534">
                  <c:v>3693.364924253409</c:v>
                </c:pt>
                <c:pt idx="535">
                  <c:v>3679.5148057874585</c:v>
                </c:pt>
                <c:pt idx="536">
                  <c:v>3665.7166252657557</c:v>
                </c:pt>
                <c:pt idx="537">
                  <c:v>3651.9701879210093</c:v>
                </c:pt>
                <c:pt idx="538">
                  <c:v>3638.2752997163057</c:v>
                </c:pt>
                <c:pt idx="539">
                  <c:v>3624.6317673423696</c:v>
                </c:pt>
                <c:pt idx="540">
                  <c:v>3611.0393982148357</c:v>
                </c:pt>
                <c:pt idx="541">
                  <c:v>3597.4980004715303</c:v>
                </c:pt>
                <c:pt idx="542">
                  <c:v>3584.007382969762</c:v>
                </c:pt>
                <c:pt idx="543">
                  <c:v>3570.5673552836256</c:v>
                </c:pt>
                <c:pt idx="544">
                  <c:v>3557.177727701312</c:v>
                </c:pt>
                <c:pt idx="545">
                  <c:v>3543.838311222432</c:v>
                </c:pt>
              </c:numCache>
            </c:numRef>
          </c:val>
          <c:smooth val="0"/>
        </c:ser>
        <c:axId val="20637585"/>
        <c:axId val="51520538"/>
      </c:lineChart>
      <c:dateAx>
        <c:axId val="2063758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520538"/>
        <c:crosses val="autoZero"/>
        <c:auto val="0"/>
        <c:noMultiLvlLbl val="0"/>
      </c:dateAx>
      <c:valAx>
        <c:axId val="51520538"/>
        <c:scaling>
          <c:orientation val="minMax"/>
        </c:scaling>
        <c:axPos val="l"/>
        <c:majorGridlines>
          <c:spPr>
            <a:ln w="3175">
              <a:solidFill>
                <a:srgbClr val="969696"/>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637585"/>
        <c:crossesAt val="1"/>
        <c:crossBetween val="between"/>
        <c:dispUnits/>
      </c:valAx>
      <c:spPr>
        <a:solidFill>
          <a:srgbClr val="C0C0C0"/>
        </a:solidFill>
        <a:ln w="12700">
          <a:solidFill>
            <a:srgbClr val="808080"/>
          </a:solidFill>
        </a:ln>
      </c:spPr>
    </c:plotArea>
    <c:legend>
      <c:legendPos val="r"/>
      <c:layout>
        <c:manualLayout>
          <c:xMode val="edge"/>
          <c:yMode val="edge"/>
          <c:x val="0.6175"/>
          <c:y val="0.0075"/>
          <c:w val="0.37575"/>
          <c:h val="0.163"/>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475"/>
          <c:w val="0.97225"/>
          <c:h val="0.9505"/>
        </c:manualLayout>
      </c:layout>
      <c:lineChart>
        <c:grouping val="standard"/>
        <c:varyColors val="0"/>
        <c:ser>
          <c:idx val="0"/>
          <c:order val="0"/>
          <c:tx>
            <c:strRef>
              <c:f>'Pension Forcast Calcs'!$G$23</c:f>
              <c:strCache>
                <c:ptCount val="1"/>
                <c:pt idx="0">
                  <c:v>Salary</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'Pension Forcast Calcs'!$F$24:$F$149</c:f>
              <c:strCache>
                <c:ptCount val="126"/>
                <c:pt idx="0">
                  <c:v>40480</c:v>
                </c:pt>
                <c:pt idx="1">
                  <c:v>40510.5</c:v>
                </c:pt>
                <c:pt idx="2">
                  <c:v>40541</c:v>
                </c:pt>
                <c:pt idx="3">
                  <c:v>40571.5</c:v>
                </c:pt>
                <c:pt idx="4">
                  <c:v>40602</c:v>
                </c:pt>
                <c:pt idx="5">
                  <c:v>40632.5</c:v>
                </c:pt>
                <c:pt idx="6">
                  <c:v>40663</c:v>
                </c:pt>
                <c:pt idx="7">
                  <c:v>40693.5</c:v>
                </c:pt>
                <c:pt idx="8">
                  <c:v>40724</c:v>
                </c:pt>
                <c:pt idx="9">
                  <c:v>40754.5</c:v>
                </c:pt>
                <c:pt idx="10">
                  <c:v>40785</c:v>
                </c:pt>
                <c:pt idx="11">
                  <c:v>40815.5</c:v>
                </c:pt>
                <c:pt idx="12">
                  <c:v>40846</c:v>
                </c:pt>
                <c:pt idx="13">
                  <c:v>40876.5</c:v>
                </c:pt>
                <c:pt idx="14">
                  <c:v>40907</c:v>
                </c:pt>
                <c:pt idx="15">
                  <c:v>40937.5</c:v>
                </c:pt>
                <c:pt idx="16">
                  <c:v>40968</c:v>
                </c:pt>
                <c:pt idx="17">
                  <c:v>40998.5</c:v>
                </c:pt>
                <c:pt idx="18">
                  <c:v>41029</c:v>
                </c:pt>
                <c:pt idx="19">
                  <c:v>41059.5</c:v>
                </c:pt>
                <c:pt idx="20">
                  <c:v>41090</c:v>
                </c:pt>
                <c:pt idx="21">
                  <c:v>41120.5</c:v>
                </c:pt>
                <c:pt idx="22">
                  <c:v>41151</c:v>
                </c:pt>
                <c:pt idx="23">
                  <c:v>41181.5</c:v>
                </c:pt>
                <c:pt idx="24">
                  <c:v>41212</c:v>
                </c:pt>
                <c:pt idx="25">
                  <c:v>41242.5</c:v>
                </c:pt>
                <c:pt idx="26">
                  <c:v>41273</c:v>
                </c:pt>
                <c:pt idx="27">
                  <c:v>41303.5</c:v>
                </c:pt>
                <c:pt idx="28">
                  <c:v>41334</c:v>
                </c:pt>
                <c:pt idx="29">
                  <c:v>41364.5</c:v>
                </c:pt>
                <c:pt idx="30">
                  <c:v>41395</c:v>
                </c:pt>
                <c:pt idx="31">
                  <c:v>41425.5</c:v>
                </c:pt>
                <c:pt idx="32">
                  <c:v>41456</c:v>
                </c:pt>
                <c:pt idx="33">
                  <c:v>41486.5</c:v>
                </c:pt>
                <c:pt idx="34">
                  <c:v>41517</c:v>
                </c:pt>
                <c:pt idx="35">
                  <c:v>41547.5</c:v>
                </c:pt>
                <c:pt idx="36">
                  <c:v>41578</c:v>
                </c:pt>
                <c:pt idx="37">
                  <c:v>41608.5</c:v>
                </c:pt>
                <c:pt idx="38">
                  <c:v>41639</c:v>
                </c:pt>
                <c:pt idx="39">
                  <c:v>41669.5</c:v>
                </c:pt>
                <c:pt idx="40">
                  <c:v>41700</c:v>
                </c:pt>
                <c:pt idx="41">
                  <c:v>41730.5</c:v>
                </c:pt>
                <c:pt idx="42">
                  <c:v>41761</c:v>
                </c:pt>
                <c:pt idx="43">
                  <c:v>41791.5</c:v>
                </c:pt>
                <c:pt idx="44">
                  <c:v>41822</c:v>
                </c:pt>
                <c:pt idx="45">
                  <c:v>41852.5</c:v>
                </c:pt>
                <c:pt idx="46">
                  <c:v>41883</c:v>
                </c:pt>
                <c:pt idx="47">
                  <c:v>41913.5</c:v>
                </c:pt>
                <c:pt idx="48">
                  <c:v>41944</c:v>
                </c:pt>
                <c:pt idx="49">
                  <c:v>41974.5</c:v>
                </c:pt>
                <c:pt idx="50">
                  <c:v>42005</c:v>
                </c:pt>
                <c:pt idx="51">
                  <c:v>42035.5</c:v>
                </c:pt>
                <c:pt idx="52">
                  <c:v>42066</c:v>
                </c:pt>
                <c:pt idx="53">
                  <c:v>42096.5</c:v>
                </c:pt>
                <c:pt idx="54">
                  <c:v>42127</c:v>
                </c:pt>
                <c:pt idx="55">
                  <c:v>42157.5</c:v>
                </c:pt>
                <c:pt idx="56">
                  <c:v>42188</c:v>
                </c:pt>
                <c:pt idx="57">
                  <c:v>42218.5</c:v>
                </c:pt>
                <c:pt idx="58">
                  <c:v>42249</c:v>
                </c:pt>
                <c:pt idx="59">
                  <c:v>42279.5</c:v>
                </c:pt>
                <c:pt idx="60">
                  <c:v>42310</c:v>
                </c:pt>
                <c:pt idx="61">
                  <c:v>42340.5</c:v>
                </c:pt>
                <c:pt idx="62">
                  <c:v>42371</c:v>
                </c:pt>
                <c:pt idx="63">
                  <c:v>42401.5</c:v>
                </c:pt>
                <c:pt idx="64">
                  <c:v>42432</c:v>
                </c:pt>
                <c:pt idx="65">
                  <c:v>42462.5</c:v>
                </c:pt>
                <c:pt idx="66">
                  <c:v>42493</c:v>
                </c:pt>
                <c:pt idx="67">
                  <c:v>42523.5</c:v>
                </c:pt>
                <c:pt idx="68">
                  <c:v>42554</c:v>
                </c:pt>
                <c:pt idx="69">
                  <c:v>42584.5</c:v>
                </c:pt>
                <c:pt idx="70">
                  <c:v>42615</c:v>
                </c:pt>
                <c:pt idx="71">
                  <c:v>42645.5</c:v>
                </c:pt>
                <c:pt idx="72">
                  <c:v>42676</c:v>
                </c:pt>
                <c:pt idx="73">
                  <c:v>42706.5</c:v>
                </c:pt>
                <c:pt idx="74">
                  <c:v>42737</c:v>
                </c:pt>
                <c:pt idx="75">
                  <c:v>42767.5</c:v>
                </c:pt>
                <c:pt idx="76">
                  <c:v>42798</c:v>
                </c:pt>
                <c:pt idx="77">
                  <c:v>42828.5</c:v>
                </c:pt>
                <c:pt idx="78">
                  <c:v>42859</c:v>
                </c:pt>
                <c:pt idx="79">
                  <c:v>42889.5</c:v>
                </c:pt>
                <c:pt idx="80">
                  <c:v>42920</c:v>
                </c:pt>
                <c:pt idx="81">
                  <c:v>42950.5</c:v>
                </c:pt>
                <c:pt idx="82">
                  <c:v>42981</c:v>
                </c:pt>
                <c:pt idx="83">
                  <c:v>43011.5</c:v>
                </c:pt>
                <c:pt idx="84">
                  <c:v>43042</c:v>
                </c:pt>
                <c:pt idx="85">
                  <c:v>43072.5</c:v>
                </c:pt>
                <c:pt idx="86">
                  <c:v>43103</c:v>
                </c:pt>
                <c:pt idx="87">
                  <c:v>43133.5</c:v>
                </c:pt>
                <c:pt idx="88">
                  <c:v>43164</c:v>
                </c:pt>
                <c:pt idx="89">
                  <c:v>43194.5</c:v>
                </c:pt>
                <c:pt idx="90">
                  <c:v>43225</c:v>
                </c:pt>
                <c:pt idx="91">
                  <c:v>43255.5</c:v>
                </c:pt>
                <c:pt idx="92">
                  <c:v>43286</c:v>
                </c:pt>
                <c:pt idx="93">
                  <c:v>43316.5</c:v>
                </c:pt>
                <c:pt idx="94">
                  <c:v>43347</c:v>
                </c:pt>
                <c:pt idx="95">
                  <c:v>43377.5</c:v>
                </c:pt>
                <c:pt idx="96">
                  <c:v>43408</c:v>
                </c:pt>
                <c:pt idx="97">
                  <c:v>43438.5</c:v>
                </c:pt>
                <c:pt idx="98">
                  <c:v>43469</c:v>
                </c:pt>
                <c:pt idx="99">
                  <c:v>43499.5</c:v>
                </c:pt>
                <c:pt idx="100">
                  <c:v>43530</c:v>
                </c:pt>
                <c:pt idx="101">
                  <c:v>43560.5</c:v>
                </c:pt>
                <c:pt idx="102">
                  <c:v>43591</c:v>
                </c:pt>
                <c:pt idx="103">
                  <c:v>43621.5</c:v>
                </c:pt>
                <c:pt idx="104">
                  <c:v>43652</c:v>
                </c:pt>
                <c:pt idx="105">
                  <c:v>43682.5</c:v>
                </c:pt>
                <c:pt idx="106">
                  <c:v>43713</c:v>
                </c:pt>
                <c:pt idx="107">
                  <c:v>43743.5</c:v>
                </c:pt>
                <c:pt idx="108">
                  <c:v>43774</c:v>
                </c:pt>
                <c:pt idx="109">
                  <c:v>43804.5</c:v>
                </c:pt>
                <c:pt idx="110">
                  <c:v>43835</c:v>
                </c:pt>
                <c:pt idx="111">
                  <c:v>43865.5</c:v>
                </c:pt>
                <c:pt idx="112">
                  <c:v>43896</c:v>
                </c:pt>
                <c:pt idx="113">
                  <c:v>43926.5</c:v>
                </c:pt>
                <c:pt idx="114">
                  <c:v>43957</c:v>
                </c:pt>
                <c:pt idx="115">
                  <c:v>43987.5</c:v>
                </c:pt>
                <c:pt idx="116">
                  <c:v>44018</c:v>
                </c:pt>
                <c:pt idx="117">
                  <c:v>44048.5</c:v>
                </c:pt>
                <c:pt idx="118">
                  <c:v>44079</c:v>
                </c:pt>
                <c:pt idx="119">
                  <c:v>44109.5</c:v>
                </c:pt>
                <c:pt idx="120">
                  <c:v>44140</c:v>
                </c:pt>
                <c:pt idx="121">
                  <c:v>44170.5</c:v>
                </c:pt>
                <c:pt idx="122">
                  <c:v>44201</c:v>
                </c:pt>
                <c:pt idx="123">
                  <c:v>44231.5</c:v>
                </c:pt>
                <c:pt idx="124">
                  <c:v>44262</c:v>
                </c:pt>
                <c:pt idx="125">
                  <c:v>44292.5</c:v>
                </c:pt>
              </c:strCache>
            </c:strRef>
          </c:cat>
          <c:val>
            <c:numRef>
              <c:f>'Pension Forcast Calcs'!$G$24:$G$149</c:f>
              <c:numCache>
                <c:ptCount val="126"/>
                <c:pt idx="0">
                  <c:v>25000</c:v>
                </c:pt>
                <c:pt idx="1">
                  <c:v>25000</c:v>
                </c:pt>
                <c:pt idx="2">
                  <c:v>25000</c:v>
                </c:pt>
                <c:pt idx="3">
                  <c:v>25000</c:v>
                </c:pt>
                <c:pt idx="4">
                  <c:v>25000</c:v>
                </c:pt>
                <c:pt idx="5">
                  <c:v>25000</c:v>
                </c:pt>
                <c:pt idx="6">
                  <c:v>25000</c:v>
                </c:pt>
                <c:pt idx="7">
                  <c:v>25000</c:v>
                </c:pt>
                <c:pt idx="8">
                  <c:v>25000</c:v>
                </c:pt>
                <c:pt idx="9">
                  <c:v>25000</c:v>
                </c:pt>
                <c:pt idx="10">
                  <c:v>25000</c:v>
                </c:pt>
                <c:pt idx="11">
                  <c:v>25000</c:v>
                </c:pt>
                <c:pt idx="12">
                  <c:v>25000</c:v>
                </c:pt>
                <c:pt idx="13">
                  <c:v>25000</c:v>
                </c:pt>
                <c:pt idx="14">
                  <c:v>25000</c:v>
                </c:pt>
                <c:pt idx="15">
                  <c:v>25000</c:v>
                </c:pt>
                <c:pt idx="16">
                  <c:v>25000</c:v>
                </c:pt>
                <c:pt idx="17">
                  <c:v>25000</c:v>
                </c:pt>
                <c:pt idx="18">
                  <c:v>25000</c:v>
                </c:pt>
                <c:pt idx="19">
                  <c:v>25000</c:v>
                </c:pt>
                <c:pt idx="20">
                  <c:v>25000</c:v>
                </c:pt>
                <c:pt idx="21">
                  <c:v>25000</c:v>
                </c:pt>
                <c:pt idx="22">
                  <c:v>25000</c:v>
                </c:pt>
                <c:pt idx="23">
                  <c:v>25000</c:v>
                </c:pt>
                <c:pt idx="24">
                  <c:v>25000</c:v>
                </c:pt>
                <c:pt idx="25">
                  <c:v>25000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3"/>
          <c:order val="1"/>
          <c:tx>
            <c:strRef>
              <c:f>'Pension Forcast Calcs'!$K$23</c:f>
              <c:strCache>
                <c:ptCount val="1"/>
                <c:pt idx="0">
                  <c:v>OAP</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'Pension Forcast Calcs'!$F$24:$F$149</c:f>
              <c:strCache>
                <c:ptCount val="126"/>
                <c:pt idx="0">
                  <c:v>40480</c:v>
                </c:pt>
                <c:pt idx="1">
                  <c:v>40510.5</c:v>
                </c:pt>
                <c:pt idx="2">
                  <c:v>40541</c:v>
                </c:pt>
                <c:pt idx="3">
                  <c:v>40571.5</c:v>
                </c:pt>
                <c:pt idx="4">
                  <c:v>40602</c:v>
                </c:pt>
                <c:pt idx="5">
                  <c:v>40632.5</c:v>
                </c:pt>
                <c:pt idx="6">
                  <c:v>40663</c:v>
                </c:pt>
                <c:pt idx="7">
                  <c:v>40693.5</c:v>
                </c:pt>
                <c:pt idx="8">
                  <c:v>40724</c:v>
                </c:pt>
                <c:pt idx="9">
                  <c:v>40754.5</c:v>
                </c:pt>
                <c:pt idx="10">
                  <c:v>40785</c:v>
                </c:pt>
                <c:pt idx="11">
                  <c:v>40815.5</c:v>
                </c:pt>
                <c:pt idx="12">
                  <c:v>40846</c:v>
                </c:pt>
                <c:pt idx="13">
                  <c:v>40876.5</c:v>
                </c:pt>
                <c:pt idx="14">
                  <c:v>40907</c:v>
                </c:pt>
                <c:pt idx="15">
                  <c:v>40937.5</c:v>
                </c:pt>
                <c:pt idx="16">
                  <c:v>40968</c:v>
                </c:pt>
                <c:pt idx="17">
                  <c:v>40998.5</c:v>
                </c:pt>
                <c:pt idx="18">
                  <c:v>41029</c:v>
                </c:pt>
                <c:pt idx="19">
                  <c:v>41059.5</c:v>
                </c:pt>
                <c:pt idx="20">
                  <c:v>41090</c:v>
                </c:pt>
                <c:pt idx="21">
                  <c:v>41120.5</c:v>
                </c:pt>
                <c:pt idx="22">
                  <c:v>41151</c:v>
                </c:pt>
                <c:pt idx="23">
                  <c:v>41181.5</c:v>
                </c:pt>
                <c:pt idx="24">
                  <c:v>41212</c:v>
                </c:pt>
                <c:pt idx="25">
                  <c:v>41242.5</c:v>
                </c:pt>
                <c:pt idx="26">
                  <c:v>41273</c:v>
                </c:pt>
                <c:pt idx="27">
                  <c:v>41303.5</c:v>
                </c:pt>
                <c:pt idx="28">
                  <c:v>41334</c:v>
                </c:pt>
                <c:pt idx="29">
                  <c:v>41364.5</c:v>
                </c:pt>
                <c:pt idx="30">
                  <c:v>41395</c:v>
                </c:pt>
                <c:pt idx="31">
                  <c:v>41425.5</c:v>
                </c:pt>
                <c:pt idx="32">
                  <c:v>41456</c:v>
                </c:pt>
                <c:pt idx="33">
                  <c:v>41486.5</c:v>
                </c:pt>
                <c:pt idx="34">
                  <c:v>41517</c:v>
                </c:pt>
                <c:pt idx="35">
                  <c:v>41547.5</c:v>
                </c:pt>
                <c:pt idx="36">
                  <c:v>41578</c:v>
                </c:pt>
                <c:pt idx="37">
                  <c:v>41608.5</c:v>
                </c:pt>
                <c:pt idx="38">
                  <c:v>41639</c:v>
                </c:pt>
                <c:pt idx="39">
                  <c:v>41669.5</c:v>
                </c:pt>
                <c:pt idx="40">
                  <c:v>41700</c:v>
                </c:pt>
                <c:pt idx="41">
                  <c:v>41730.5</c:v>
                </c:pt>
                <c:pt idx="42">
                  <c:v>41761</c:v>
                </c:pt>
                <c:pt idx="43">
                  <c:v>41791.5</c:v>
                </c:pt>
                <c:pt idx="44">
                  <c:v>41822</c:v>
                </c:pt>
                <c:pt idx="45">
                  <c:v>41852.5</c:v>
                </c:pt>
                <c:pt idx="46">
                  <c:v>41883</c:v>
                </c:pt>
                <c:pt idx="47">
                  <c:v>41913.5</c:v>
                </c:pt>
                <c:pt idx="48">
                  <c:v>41944</c:v>
                </c:pt>
                <c:pt idx="49">
                  <c:v>41974.5</c:v>
                </c:pt>
                <c:pt idx="50">
                  <c:v>42005</c:v>
                </c:pt>
                <c:pt idx="51">
                  <c:v>42035.5</c:v>
                </c:pt>
                <c:pt idx="52">
                  <c:v>42066</c:v>
                </c:pt>
                <c:pt idx="53">
                  <c:v>42096.5</c:v>
                </c:pt>
                <c:pt idx="54">
                  <c:v>42127</c:v>
                </c:pt>
                <c:pt idx="55">
                  <c:v>42157.5</c:v>
                </c:pt>
                <c:pt idx="56">
                  <c:v>42188</c:v>
                </c:pt>
                <c:pt idx="57">
                  <c:v>42218.5</c:v>
                </c:pt>
                <c:pt idx="58">
                  <c:v>42249</c:v>
                </c:pt>
                <c:pt idx="59">
                  <c:v>42279.5</c:v>
                </c:pt>
                <c:pt idx="60">
                  <c:v>42310</c:v>
                </c:pt>
                <c:pt idx="61">
                  <c:v>42340.5</c:v>
                </c:pt>
                <c:pt idx="62">
                  <c:v>42371</c:v>
                </c:pt>
                <c:pt idx="63">
                  <c:v>42401.5</c:v>
                </c:pt>
                <c:pt idx="64">
                  <c:v>42432</c:v>
                </c:pt>
                <c:pt idx="65">
                  <c:v>42462.5</c:v>
                </c:pt>
                <c:pt idx="66">
                  <c:v>42493</c:v>
                </c:pt>
                <c:pt idx="67">
                  <c:v>42523.5</c:v>
                </c:pt>
                <c:pt idx="68">
                  <c:v>42554</c:v>
                </c:pt>
                <c:pt idx="69">
                  <c:v>42584.5</c:v>
                </c:pt>
                <c:pt idx="70">
                  <c:v>42615</c:v>
                </c:pt>
                <c:pt idx="71">
                  <c:v>42645.5</c:v>
                </c:pt>
                <c:pt idx="72">
                  <c:v>42676</c:v>
                </c:pt>
                <c:pt idx="73">
                  <c:v>42706.5</c:v>
                </c:pt>
                <c:pt idx="74">
                  <c:v>42737</c:v>
                </c:pt>
                <c:pt idx="75">
                  <c:v>42767.5</c:v>
                </c:pt>
                <c:pt idx="76">
                  <c:v>42798</c:v>
                </c:pt>
                <c:pt idx="77">
                  <c:v>42828.5</c:v>
                </c:pt>
                <c:pt idx="78">
                  <c:v>42859</c:v>
                </c:pt>
                <c:pt idx="79">
                  <c:v>42889.5</c:v>
                </c:pt>
                <c:pt idx="80">
                  <c:v>42920</c:v>
                </c:pt>
                <c:pt idx="81">
                  <c:v>42950.5</c:v>
                </c:pt>
                <c:pt idx="82">
                  <c:v>42981</c:v>
                </c:pt>
                <c:pt idx="83">
                  <c:v>43011.5</c:v>
                </c:pt>
                <c:pt idx="84">
                  <c:v>43042</c:v>
                </c:pt>
                <c:pt idx="85">
                  <c:v>43072.5</c:v>
                </c:pt>
                <c:pt idx="86">
                  <c:v>43103</c:v>
                </c:pt>
                <c:pt idx="87">
                  <c:v>43133.5</c:v>
                </c:pt>
                <c:pt idx="88">
                  <c:v>43164</c:v>
                </c:pt>
                <c:pt idx="89">
                  <c:v>43194.5</c:v>
                </c:pt>
                <c:pt idx="90">
                  <c:v>43225</c:v>
                </c:pt>
                <c:pt idx="91">
                  <c:v>43255.5</c:v>
                </c:pt>
                <c:pt idx="92">
                  <c:v>43286</c:v>
                </c:pt>
                <c:pt idx="93">
                  <c:v>43316.5</c:v>
                </c:pt>
                <c:pt idx="94">
                  <c:v>43347</c:v>
                </c:pt>
                <c:pt idx="95">
                  <c:v>43377.5</c:v>
                </c:pt>
                <c:pt idx="96">
                  <c:v>43408</c:v>
                </c:pt>
                <c:pt idx="97">
                  <c:v>43438.5</c:v>
                </c:pt>
                <c:pt idx="98">
                  <c:v>43469</c:v>
                </c:pt>
                <c:pt idx="99">
                  <c:v>43499.5</c:v>
                </c:pt>
                <c:pt idx="100">
                  <c:v>43530</c:v>
                </c:pt>
                <c:pt idx="101">
                  <c:v>43560.5</c:v>
                </c:pt>
                <c:pt idx="102">
                  <c:v>43591</c:v>
                </c:pt>
                <c:pt idx="103">
                  <c:v>43621.5</c:v>
                </c:pt>
                <c:pt idx="104">
                  <c:v>43652</c:v>
                </c:pt>
                <c:pt idx="105">
                  <c:v>43682.5</c:v>
                </c:pt>
                <c:pt idx="106">
                  <c:v>43713</c:v>
                </c:pt>
                <c:pt idx="107">
                  <c:v>43743.5</c:v>
                </c:pt>
                <c:pt idx="108">
                  <c:v>43774</c:v>
                </c:pt>
                <c:pt idx="109">
                  <c:v>43804.5</c:v>
                </c:pt>
                <c:pt idx="110">
                  <c:v>43835</c:v>
                </c:pt>
                <c:pt idx="111">
                  <c:v>43865.5</c:v>
                </c:pt>
                <c:pt idx="112">
                  <c:v>43896</c:v>
                </c:pt>
                <c:pt idx="113">
                  <c:v>43926.5</c:v>
                </c:pt>
                <c:pt idx="114">
                  <c:v>43957</c:v>
                </c:pt>
                <c:pt idx="115">
                  <c:v>43987.5</c:v>
                </c:pt>
                <c:pt idx="116">
                  <c:v>44018</c:v>
                </c:pt>
                <c:pt idx="117">
                  <c:v>44048.5</c:v>
                </c:pt>
                <c:pt idx="118">
                  <c:v>44079</c:v>
                </c:pt>
                <c:pt idx="119">
                  <c:v>44109.5</c:v>
                </c:pt>
                <c:pt idx="120">
                  <c:v>44140</c:v>
                </c:pt>
                <c:pt idx="121">
                  <c:v>44170.5</c:v>
                </c:pt>
                <c:pt idx="122">
                  <c:v>44201</c:v>
                </c:pt>
                <c:pt idx="123">
                  <c:v>44231.5</c:v>
                </c:pt>
                <c:pt idx="124">
                  <c:v>44262</c:v>
                </c:pt>
                <c:pt idx="125">
                  <c:v>44292.5</c:v>
                </c:pt>
              </c:strCache>
            </c:strRef>
          </c:cat>
          <c:val>
            <c:numRef>
              <c:f>'Pension Forcast Calcs'!$K$24:$K$149</c:f>
              <c:numCach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5044</c:v>
                </c:pt>
                <c:pt idx="51">
                  <c:v>5044</c:v>
                </c:pt>
                <c:pt idx="52">
                  <c:v>5044</c:v>
                </c:pt>
                <c:pt idx="53">
                  <c:v>5044</c:v>
                </c:pt>
                <c:pt idx="54">
                  <c:v>5044</c:v>
                </c:pt>
                <c:pt idx="55">
                  <c:v>5044</c:v>
                </c:pt>
                <c:pt idx="56">
                  <c:v>5044</c:v>
                </c:pt>
                <c:pt idx="57">
                  <c:v>5044</c:v>
                </c:pt>
                <c:pt idx="58">
                  <c:v>5044</c:v>
                </c:pt>
                <c:pt idx="59">
                  <c:v>5044</c:v>
                </c:pt>
                <c:pt idx="60">
                  <c:v>5044</c:v>
                </c:pt>
                <c:pt idx="61">
                  <c:v>5044</c:v>
                </c:pt>
                <c:pt idx="62">
                  <c:v>5044</c:v>
                </c:pt>
                <c:pt idx="63">
                  <c:v>5044</c:v>
                </c:pt>
                <c:pt idx="64">
                  <c:v>5044</c:v>
                </c:pt>
                <c:pt idx="65">
                  <c:v>5044</c:v>
                </c:pt>
                <c:pt idx="66">
                  <c:v>5044</c:v>
                </c:pt>
                <c:pt idx="67">
                  <c:v>5044</c:v>
                </c:pt>
                <c:pt idx="68">
                  <c:v>5044</c:v>
                </c:pt>
                <c:pt idx="69">
                  <c:v>5044</c:v>
                </c:pt>
                <c:pt idx="70">
                  <c:v>5044</c:v>
                </c:pt>
                <c:pt idx="71">
                  <c:v>5044</c:v>
                </c:pt>
                <c:pt idx="72">
                  <c:v>5044</c:v>
                </c:pt>
                <c:pt idx="73">
                  <c:v>5044</c:v>
                </c:pt>
                <c:pt idx="74">
                  <c:v>5044</c:v>
                </c:pt>
                <c:pt idx="75">
                  <c:v>5044</c:v>
                </c:pt>
                <c:pt idx="76">
                  <c:v>5044</c:v>
                </c:pt>
                <c:pt idx="77">
                  <c:v>5044</c:v>
                </c:pt>
                <c:pt idx="78">
                  <c:v>5044</c:v>
                </c:pt>
                <c:pt idx="79">
                  <c:v>5044</c:v>
                </c:pt>
                <c:pt idx="80">
                  <c:v>5044</c:v>
                </c:pt>
                <c:pt idx="81">
                  <c:v>5044</c:v>
                </c:pt>
                <c:pt idx="82">
                  <c:v>5044</c:v>
                </c:pt>
                <c:pt idx="83">
                  <c:v>5044</c:v>
                </c:pt>
                <c:pt idx="84">
                  <c:v>5044</c:v>
                </c:pt>
                <c:pt idx="85">
                  <c:v>5044</c:v>
                </c:pt>
                <c:pt idx="86">
                  <c:v>5044</c:v>
                </c:pt>
                <c:pt idx="87">
                  <c:v>5044</c:v>
                </c:pt>
                <c:pt idx="88">
                  <c:v>5044</c:v>
                </c:pt>
                <c:pt idx="89">
                  <c:v>5044</c:v>
                </c:pt>
                <c:pt idx="90">
                  <c:v>5044</c:v>
                </c:pt>
                <c:pt idx="91">
                  <c:v>5044</c:v>
                </c:pt>
                <c:pt idx="92">
                  <c:v>5044</c:v>
                </c:pt>
                <c:pt idx="93">
                  <c:v>5044</c:v>
                </c:pt>
                <c:pt idx="94">
                  <c:v>5044</c:v>
                </c:pt>
                <c:pt idx="95">
                  <c:v>5044</c:v>
                </c:pt>
                <c:pt idx="96">
                  <c:v>5044</c:v>
                </c:pt>
                <c:pt idx="97">
                  <c:v>5044</c:v>
                </c:pt>
                <c:pt idx="98">
                  <c:v>5044</c:v>
                </c:pt>
                <c:pt idx="99">
                  <c:v>5044</c:v>
                </c:pt>
                <c:pt idx="100">
                  <c:v>5044</c:v>
                </c:pt>
                <c:pt idx="101">
                  <c:v>5044</c:v>
                </c:pt>
                <c:pt idx="102">
                  <c:v>5044</c:v>
                </c:pt>
                <c:pt idx="103">
                  <c:v>5044</c:v>
                </c:pt>
                <c:pt idx="104">
                  <c:v>5044</c:v>
                </c:pt>
                <c:pt idx="105">
                  <c:v>5044</c:v>
                </c:pt>
                <c:pt idx="106">
                  <c:v>5044</c:v>
                </c:pt>
                <c:pt idx="107">
                  <c:v>5044</c:v>
                </c:pt>
                <c:pt idx="108">
                  <c:v>5044</c:v>
                </c:pt>
                <c:pt idx="109">
                  <c:v>5044</c:v>
                </c:pt>
                <c:pt idx="110">
                  <c:v>5044</c:v>
                </c:pt>
                <c:pt idx="111">
                  <c:v>5044</c:v>
                </c:pt>
                <c:pt idx="112">
                  <c:v>5044</c:v>
                </c:pt>
                <c:pt idx="113">
                  <c:v>5044</c:v>
                </c:pt>
                <c:pt idx="114">
                  <c:v>5044</c:v>
                </c:pt>
                <c:pt idx="115">
                  <c:v>5044</c:v>
                </c:pt>
                <c:pt idx="116">
                  <c:v>5044</c:v>
                </c:pt>
                <c:pt idx="117">
                  <c:v>5044</c:v>
                </c:pt>
                <c:pt idx="118">
                  <c:v>5044</c:v>
                </c:pt>
                <c:pt idx="119">
                  <c:v>5044</c:v>
                </c:pt>
                <c:pt idx="120">
                  <c:v>5044</c:v>
                </c:pt>
                <c:pt idx="121">
                  <c:v>5044</c:v>
                </c:pt>
                <c:pt idx="122">
                  <c:v>5044</c:v>
                </c:pt>
                <c:pt idx="123">
                  <c:v>5044</c:v>
                </c:pt>
                <c:pt idx="124">
                  <c:v>5044</c:v>
                </c:pt>
                <c:pt idx="125">
                  <c:v>5044</c:v>
                </c:pt>
              </c:numCache>
            </c:numRef>
          </c:val>
          <c:smooth val="0"/>
        </c:ser>
        <c:ser>
          <c:idx val="1"/>
          <c:order val="2"/>
          <c:tx>
            <c:strRef>
              <c:f>'Pension Forcast Calcs'!$L$23</c:f>
              <c:strCache>
                <c:ptCount val="1"/>
                <c:pt idx="0">
                  <c:v>Company Pension</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'Pension Forcast Calcs'!$F$24:$F$149</c:f>
              <c:strCache>
                <c:ptCount val="126"/>
                <c:pt idx="0">
                  <c:v>40480</c:v>
                </c:pt>
                <c:pt idx="1">
                  <c:v>40510.5</c:v>
                </c:pt>
                <c:pt idx="2">
                  <c:v>40541</c:v>
                </c:pt>
                <c:pt idx="3">
                  <c:v>40571.5</c:v>
                </c:pt>
                <c:pt idx="4">
                  <c:v>40602</c:v>
                </c:pt>
                <c:pt idx="5">
                  <c:v>40632.5</c:v>
                </c:pt>
                <c:pt idx="6">
                  <c:v>40663</c:v>
                </c:pt>
                <c:pt idx="7">
                  <c:v>40693.5</c:v>
                </c:pt>
                <c:pt idx="8">
                  <c:v>40724</c:v>
                </c:pt>
                <c:pt idx="9">
                  <c:v>40754.5</c:v>
                </c:pt>
                <c:pt idx="10">
                  <c:v>40785</c:v>
                </c:pt>
                <c:pt idx="11">
                  <c:v>40815.5</c:v>
                </c:pt>
                <c:pt idx="12">
                  <c:v>40846</c:v>
                </c:pt>
                <c:pt idx="13">
                  <c:v>40876.5</c:v>
                </c:pt>
                <c:pt idx="14">
                  <c:v>40907</c:v>
                </c:pt>
                <c:pt idx="15">
                  <c:v>40937.5</c:v>
                </c:pt>
                <c:pt idx="16">
                  <c:v>40968</c:v>
                </c:pt>
                <c:pt idx="17">
                  <c:v>40998.5</c:v>
                </c:pt>
                <c:pt idx="18">
                  <c:v>41029</c:v>
                </c:pt>
                <c:pt idx="19">
                  <c:v>41059.5</c:v>
                </c:pt>
                <c:pt idx="20">
                  <c:v>41090</c:v>
                </c:pt>
                <c:pt idx="21">
                  <c:v>41120.5</c:v>
                </c:pt>
                <c:pt idx="22">
                  <c:v>41151</c:v>
                </c:pt>
                <c:pt idx="23">
                  <c:v>41181.5</c:v>
                </c:pt>
                <c:pt idx="24">
                  <c:v>41212</c:v>
                </c:pt>
                <c:pt idx="25">
                  <c:v>41242.5</c:v>
                </c:pt>
                <c:pt idx="26">
                  <c:v>41273</c:v>
                </c:pt>
                <c:pt idx="27">
                  <c:v>41303.5</c:v>
                </c:pt>
                <c:pt idx="28">
                  <c:v>41334</c:v>
                </c:pt>
                <c:pt idx="29">
                  <c:v>41364.5</c:v>
                </c:pt>
                <c:pt idx="30">
                  <c:v>41395</c:v>
                </c:pt>
                <c:pt idx="31">
                  <c:v>41425.5</c:v>
                </c:pt>
                <c:pt idx="32">
                  <c:v>41456</c:v>
                </c:pt>
                <c:pt idx="33">
                  <c:v>41486.5</c:v>
                </c:pt>
                <c:pt idx="34">
                  <c:v>41517</c:v>
                </c:pt>
                <c:pt idx="35">
                  <c:v>41547.5</c:v>
                </c:pt>
                <c:pt idx="36">
                  <c:v>41578</c:v>
                </c:pt>
                <c:pt idx="37">
                  <c:v>41608.5</c:v>
                </c:pt>
                <c:pt idx="38">
                  <c:v>41639</c:v>
                </c:pt>
                <c:pt idx="39">
                  <c:v>41669.5</c:v>
                </c:pt>
                <c:pt idx="40">
                  <c:v>41700</c:v>
                </c:pt>
                <c:pt idx="41">
                  <c:v>41730.5</c:v>
                </c:pt>
                <c:pt idx="42">
                  <c:v>41761</c:v>
                </c:pt>
                <c:pt idx="43">
                  <c:v>41791.5</c:v>
                </c:pt>
                <c:pt idx="44">
                  <c:v>41822</c:v>
                </c:pt>
                <c:pt idx="45">
                  <c:v>41852.5</c:v>
                </c:pt>
                <c:pt idx="46">
                  <c:v>41883</c:v>
                </c:pt>
                <c:pt idx="47">
                  <c:v>41913.5</c:v>
                </c:pt>
                <c:pt idx="48">
                  <c:v>41944</c:v>
                </c:pt>
                <c:pt idx="49">
                  <c:v>41974.5</c:v>
                </c:pt>
                <c:pt idx="50">
                  <c:v>42005</c:v>
                </c:pt>
                <c:pt idx="51">
                  <c:v>42035.5</c:v>
                </c:pt>
                <c:pt idx="52">
                  <c:v>42066</c:v>
                </c:pt>
                <c:pt idx="53">
                  <c:v>42096.5</c:v>
                </c:pt>
                <c:pt idx="54">
                  <c:v>42127</c:v>
                </c:pt>
                <c:pt idx="55">
                  <c:v>42157.5</c:v>
                </c:pt>
                <c:pt idx="56">
                  <c:v>42188</c:v>
                </c:pt>
                <c:pt idx="57">
                  <c:v>42218.5</c:v>
                </c:pt>
                <c:pt idx="58">
                  <c:v>42249</c:v>
                </c:pt>
                <c:pt idx="59">
                  <c:v>42279.5</c:v>
                </c:pt>
                <c:pt idx="60">
                  <c:v>42310</c:v>
                </c:pt>
                <c:pt idx="61">
                  <c:v>42340.5</c:v>
                </c:pt>
                <c:pt idx="62">
                  <c:v>42371</c:v>
                </c:pt>
                <c:pt idx="63">
                  <c:v>42401.5</c:v>
                </c:pt>
                <c:pt idx="64">
                  <c:v>42432</c:v>
                </c:pt>
                <c:pt idx="65">
                  <c:v>42462.5</c:v>
                </c:pt>
                <c:pt idx="66">
                  <c:v>42493</c:v>
                </c:pt>
                <c:pt idx="67">
                  <c:v>42523.5</c:v>
                </c:pt>
                <c:pt idx="68">
                  <c:v>42554</c:v>
                </c:pt>
                <c:pt idx="69">
                  <c:v>42584.5</c:v>
                </c:pt>
                <c:pt idx="70">
                  <c:v>42615</c:v>
                </c:pt>
                <c:pt idx="71">
                  <c:v>42645.5</c:v>
                </c:pt>
                <c:pt idx="72">
                  <c:v>42676</c:v>
                </c:pt>
                <c:pt idx="73">
                  <c:v>42706.5</c:v>
                </c:pt>
                <c:pt idx="74">
                  <c:v>42737</c:v>
                </c:pt>
                <c:pt idx="75">
                  <c:v>42767.5</c:v>
                </c:pt>
                <c:pt idx="76">
                  <c:v>42798</c:v>
                </c:pt>
                <c:pt idx="77">
                  <c:v>42828.5</c:v>
                </c:pt>
                <c:pt idx="78">
                  <c:v>42859</c:v>
                </c:pt>
                <c:pt idx="79">
                  <c:v>42889.5</c:v>
                </c:pt>
                <c:pt idx="80">
                  <c:v>42920</c:v>
                </c:pt>
                <c:pt idx="81">
                  <c:v>42950.5</c:v>
                </c:pt>
                <c:pt idx="82">
                  <c:v>42981</c:v>
                </c:pt>
                <c:pt idx="83">
                  <c:v>43011.5</c:v>
                </c:pt>
                <c:pt idx="84">
                  <c:v>43042</c:v>
                </c:pt>
                <c:pt idx="85">
                  <c:v>43072.5</c:v>
                </c:pt>
                <c:pt idx="86">
                  <c:v>43103</c:v>
                </c:pt>
                <c:pt idx="87">
                  <c:v>43133.5</c:v>
                </c:pt>
                <c:pt idx="88">
                  <c:v>43164</c:v>
                </c:pt>
                <c:pt idx="89">
                  <c:v>43194.5</c:v>
                </c:pt>
                <c:pt idx="90">
                  <c:v>43225</c:v>
                </c:pt>
                <c:pt idx="91">
                  <c:v>43255.5</c:v>
                </c:pt>
                <c:pt idx="92">
                  <c:v>43286</c:v>
                </c:pt>
                <c:pt idx="93">
                  <c:v>43316.5</c:v>
                </c:pt>
                <c:pt idx="94">
                  <c:v>43347</c:v>
                </c:pt>
                <c:pt idx="95">
                  <c:v>43377.5</c:v>
                </c:pt>
                <c:pt idx="96">
                  <c:v>43408</c:v>
                </c:pt>
                <c:pt idx="97">
                  <c:v>43438.5</c:v>
                </c:pt>
                <c:pt idx="98">
                  <c:v>43469</c:v>
                </c:pt>
                <c:pt idx="99">
                  <c:v>43499.5</c:v>
                </c:pt>
                <c:pt idx="100">
                  <c:v>43530</c:v>
                </c:pt>
                <c:pt idx="101">
                  <c:v>43560.5</c:v>
                </c:pt>
                <c:pt idx="102">
                  <c:v>43591</c:v>
                </c:pt>
                <c:pt idx="103">
                  <c:v>43621.5</c:v>
                </c:pt>
                <c:pt idx="104">
                  <c:v>43652</c:v>
                </c:pt>
                <c:pt idx="105">
                  <c:v>43682.5</c:v>
                </c:pt>
                <c:pt idx="106">
                  <c:v>43713</c:v>
                </c:pt>
                <c:pt idx="107">
                  <c:v>43743.5</c:v>
                </c:pt>
                <c:pt idx="108">
                  <c:v>43774</c:v>
                </c:pt>
                <c:pt idx="109">
                  <c:v>43804.5</c:v>
                </c:pt>
                <c:pt idx="110">
                  <c:v>43835</c:v>
                </c:pt>
                <c:pt idx="111">
                  <c:v>43865.5</c:v>
                </c:pt>
                <c:pt idx="112">
                  <c:v>43896</c:v>
                </c:pt>
                <c:pt idx="113">
                  <c:v>43926.5</c:v>
                </c:pt>
                <c:pt idx="114">
                  <c:v>43957</c:v>
                </c:pt>
                <c:pt idx="115">
                  <c:v>43987.5</c:v>
                </c:pt>
                <c:pt idx="116">
                  <c:v>44018</c:v>
                </c:pt>
                <c:pt idx="117">
                  <c:v>44048.5</c:v>
                </c:pt>
                <c:pt idx="118">
                  <c:v>44079</c:v>
                </c:pt>
                <c:pt idx="119">
                  <c:v>44109.5</c:v>
                </c:pt>
                <c:pt idx="120">
                  <c:v>44140</c:v>
                </c:pt>
                <c:pt idx="121">
                  <c:v>44170.5</c:v>
                </c:pt>
                <c:pt idx="122">
                  <c:v>44201</c:v>
                </c:pt>
                <c:pt idx="123">
                  <c:v>44231.5</c:v>
                </c:pt>
                <c:pt idx="124">
                  <c:v>44262</c:v>
                </c:pt>
                <c:pt idx="125">
                  <c:v>44292.5</c:v>
                </c:pt>
              </c:strCache>
            </c:strRef>
          </c:cat>
          <c:val>
            <c:numRef>
              <c:f>'Pension Forcast Calcs'!$L$24:$L$149</c:f>
              <c:numCach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10000</c:v>
                </c:pt>
                <c:pt idx="39">
                  <c:v>10000</c:v>
                </c:pt>
                <c:pt idx="40">
                  <c:v>10000</c:v>
                </c:pt>
                <c:pt idx="41">
                  <c:v>10000</c:v>
                </c:pt>
                <c:pt idx="42">
                  <c:v>10000</c:v>
                </c:pt>
                <c:pt idx="43">
                  <c:v>10000</c:v>
                </c:pt>
                <c:pt idx="44">
                  <c:v>10000</c:v>
                </c:pt>
                <c:pt idx="45">
                  <c:v>10000</c:v>
                </c:pt>
                <c:pt idx="46">
                  <c:v>10000</c:v>
                </c:pt>
                <c:pt idx="47">
                  <c:v>10000</c:v>
                </c:pt>
                <c:pt idx="48">
                  <c:v>10000</c:v>
                </c:pt>
                <c:pt idx="49">
                  <c:v>10000</c:v>
                </c:pt>
                <c:pt idx="50">
                  <c:v>10000</c:v>
                </c:pt>
                <c:pt idx="51">
                  <c:v>10000</c:v>
                </c:pt>
                <c:pt idx="52">
                  <c:v>10000</c:v>
                </c:pt>
                <c:pt idx="53">
                  <c:v>10000</c:v>
                </c:pt>
                <c:pt idx="54">
                  <c:v>10000</c:v>
                </c:pt>
                <c:pt idx="55">
                  <c:v>10000</c:v>
                </c:pt>
                <c:pt idx="56">
                  <c:v>10000</c:v>
                </c:pt>
                <c:pt idx="57">
                  <c:v>10000</c:v>
                </c:pt>
                <c:pt idx="58">
                  <c:v>10000</c:v>
                </c:pt>
                <c:pt idx="59">
                  <c:v>10000</c:v>
                </c:pt>
                <c:pt idx="60">
                  <c:v>10000</c:v>
                </c:pt>
                <c:pt idx="61">
                  <c:v>10000</c:v>
                </c:pt>
                <c:pt idx="62">
                  <c:v>10000</c:v>
                </c:pt>
                <c:pt idx="63">
                  <c:v>10000</c:v>
                </c:pt>
                <c:pt idx="64">
                  <c:v>10000</c:v>
                </c:pt>
                <c:pt idx="65">
                  <c:v>10000</c:v>
                </c:pt>
                <c:pt idx="66">
                  <c:v>10000</c:v>
                </c:pt>
                <c:pt idx="67">
                  <c:v>10000</c:v>
                </c:pt>
                <c:pt idx="68">
                  <c:v>10000</c:v>
                </c:pt>
                <c:pt idx="69">
                  <c:v>10000</c:v>
                </c:pt>
                <c:pt idx="70">
                  <c:v>10000</c:v>
                </c:pt>
                <c:pt idx="71">
                  <c:v>10000</c:v>
                </c:pt>
                <c:pt idx="72">
                  <c:v>10000</c:v>
                </c:pt>
                <c:pt idx="73">
                  <c:v>10000</c:v>
                </c:pt>
                <c:pt idx="74">
                  <c:v>10000</c:v>
                </c:pt>
                <c:pt idx="75">
                  <c:v>10000</c:v>
                </c:pt>
                <c:pt idx="76">
                  <c:v>10000</c:v>
                </c:pt>
                <c:pt idx="77">
                  <c:v>10000</c:v>
                </c:pt>
                <c:pt idx="78">
                  <c:v>10000</c:v>
                </c:pt>
                <c:pt idx="79">
                  <c:v>10000</c:v>
                </c:pt>
                <c:pt idx="80">
                  <c:v>10000</c:v>
                </c:pt>
                <c:pt idx="81">
                  <c:v>10000</c:v>
                </c:pt>
                <c:pt idx="82">
                  <c:v>10000</c:v>
                </c:pt>
                <c:pt idx="83">
                  <c:v>10000</c:v>
                </c:pt>
                <c:pt idx="84">
                  <c:v>10000</c:v>
                </c:pt>
                <c:pt idx="85">
                  <c:v>10000</c:v>
                </c:pt>
                <c:pt idx="86">
                  <c:v>10000</c:v>
                </c:pt>
                <c:pt idx="87">
                  <c:v>10000</c:v>
                </c:pt>
                <c:pt idx="88">
                  <c:v>10000</c:v>
                </c:pt>
                <c:pt idx="89">
                  <c:v>10000</c:v>
                </c:pt>
                <c:pt idx="90">
                  <c:v>10000</c:v>
                </c:pt>
                <c:pt idx="91">
                  <c:v>10000</c:v>
                </c:pt>
                <c:pt idx="92">
                  <c:v>10000</c:v>
                </c:pt>
                <c:pt idx="93">
                  <c:v>10000</c:v>
                </c:pt>
                <c:pt idx="94">
                  <c:v>10000</c:v>
                </c:pt>
                <c:pt idx="95">
                  <c:v>10000</c:v>
                </c:pt>
                <c:pt idx="96">
                  <c:v>10000</c:v>
                </c:pt>
                <c:pt idx="97">
                  <c:v>10000</c:v>
                </c:pt>
                <c:pt idx="98">
                  <c:v>10000</c:v>
                </c:pt>
                <c:pt idx="99">
                  <c:v>10000</c:v>
                </c:pt>
                <c:pt idx="100">
                  <c:v>10000</c:v>
                </c:pt>
                <c:pt idx="101">
                  <c:v>10000</c:v>
                </c:pt>
                <c:pt idx="102">
                  <c:v>10000</c:v>
                </c:pt>
                <c:pt idx="103">
                  <c:v>10000</c:v>
                </c:pt>
                <c:pt idx="104">
                  <c:v>10000</c:v>
                </c:pt>
                <c:pt idx="105">
                  <c:v>10000</c:v>
                </c:pt>
                <c:pt idx="106">
                  <c:v>10000</c:v>
                </c:pt>
                <c:pt idx="107">
                  <c:v>10000</c:v>
                </c:pt>
                <c:pt idx="108">
                  <c:v>10000</c:v>
                </c:pt>
                <c:pt idx="109">
                  <c:v>10000</c:v>
                </c:pt>
                <c:pt idx="110">
                  <c:v>10000</c:v>
                </c:pt>
                <c:pt idx="111">
                  <c:v>10000</c:v>
                </c:pt>
                <c:pt idx="112">
                  <c:v>10000</c:v>
                </c:pt>
                <c:pt idx="113">
                  <c:v>10000</c:v>
                </c:pt>
                <c:pt idx="114">
                  <c:v>10000</c:v>
                </c:pt>
                <c:pt idx="115">
                  <c:v>10000</c:v>
                </c:pt>
                <c:pt idx="116">
                  <c:v>10000</c:v>
                </c:pt>
                <c:pt idx="117">
                  <c:v>10000</c:v>
                </c:pt>
                <c:pt idx="118">
                  <c:v>10000</c:v>
                </c:pt>
                <c:pt idx="119">
                  <c:v>10000</c:v>
                </c:pt>
                <c:pt idx="120">
                  <c:v>10000</c:v>
                </c:pt>
                <c:pt idx="121">
                  <c:v>10000</c:v>
                </c:pt>
                <c:pt idx="122">
                  <c:v>10000</c:v>
                </c:pt>
                <c:pt idx="123">
                  <c:v>10000</c:v>
                </c:pt>
                <c:pt idx="124">
                  <c:v>10000</c:v>
                </c:pt>
                <c:pt idx="125">
                  <c:v>10000</c:v>
                </c:pt>
              </c:numCache>
            </c:numRef>
          </c:val>
          <c:smooth val="0"/>
        </c:ser>
        <c:ser>
          <c:idx val="2"/>
          <c:order val="3"/>
          <c:tx>
            <c:strRef>
              <c:f>'Pension Forcast Calcs'!$N$23</c:f>
              <c:strCache>
                <c:ptCount val="1"/>
                <c:pt idx="0">
                  <c:v>Overall Income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FF00"/>
              </a:solidFill>
              <a:ln>
                <a:solidFill>
                  <a:srgbClr val="FF0000"/>
                </a:solidFill>
              </a:ln>
            </c:spPr>
          </c:marker>
          <c:cat>
            <c:strRef>
              <c:f>'Pension Forcast Calcs'!$F$24:$F$149</c:f>
              <c:strCache>
                <c:ptCount val="126"/>
                <c:pt idx="0">
                  <c:v>40480</c:v>
                </c:pt>
                <c:pt idx="1">
                  <c:v>40510.5</c:v>
                </c:pt>
                <c:pt idx="2">
                  <c:v>40541</c:v>
                </c:pt>
                <c:pt idx="3">
                  <c:v>40571.5</c:v>
                </c:pt>
                <c:pt idx="4">
                  <c:v>40602</c:v>
                </c:pt>
                <c:pt idx="5">
                  <c:v>40632.5</c:v>
                </c:pt>
                <c:pt idx="6">
                  <c:v>40663</c:v>
                </c:pt>
                <c:pt idx="7">
                  <c:v>40693.5</c:v>
                </c:pt>
                <c:pt idx="8">
                  <c:v>40724</c:v>
                </c:pt>
                <c:pt idx="9">
                  <c:v>40754.5</c:v>
                </c:pt>
                <c:pt idx="10">
                  <c:v>40785</c:v>
                </c:pt>
                <c:pt idx="11">
                  <c:v>40815.5</c:v>
                </c:pt>
                <c:pt idx="12">
                  <c:v>40846</c:v>
                </c:pt>
                <c:pt idx="13">
                  <c:v>40876.5</c:v>
                </c:pt>
                <c:pt idx="14">
                  <c:v>40907</c:v>
                </c:pt>
                <c:pt idx="15">
                  <c:v>40937.5</c:v>
                </c:pt>
                <c:pt idx="16">
                  <c:v>40968</c:v>
                </c:pt>
                <c:pt idx="17">
                  <c:v>40998.5</c:v>
                </c:pt>
                <c:pt idx="18">
                  <c:v>41029</c:v>
                </c:pt>
                <c:pt idx="19">
                  <c:v>41059.5</c:v>
                </c:pt>
                <c:pt idx="20">
                  <c:v>41090</c:v>
                </c:pt>
                <c:pt idx="21">
                  <c:v>41120.5</c:v>
                </c:pt>
                <c:pt idx="22">
                  <c:v>41151</c:v>
                </c:pt>
                <c:pt idx="23">
                  <c:v>41181.5</c:v>
                </c:pt>
                <c:pt idx="24">
                  <c:v>41212</c:v>
                </c:pt>
                <c:pt idx="25">
                  <c:v>41242.5</c:v>
                </c:pt>
                <c:pt idx="26">
                  <c:v>41273</c:v>
                </c:pt>
                <c:pt idx="27">
                  <c:v>41303.5</c:v>
                </c:pt>
                <c:pt idx="28">
                  <c:v>41334</c:v>
                </c:pt>
                <c:pt idx="29">
                  <c:v>41364.5</c:v>
                </c:pt>
                <c:pt idx="30">
                  <c:v>41395</c:v>
                </c:pt>
                <c:pt idx="31">
                  <c:v>41425.5</c:v>
                </c:pt>
                <c:pt idx="32">
                  <c:v>41456</c:v>
                </c:pt>
                <c:pt idx="33">
                  <c:v>41486.5</c:v>
                </c:pt>
                <c:pt idx="34">
                  <c:v>41517</c:v>
                </c:pt>
                <c:pt idx="35">
                  <c:v>41547.5</c:v>
                </c:pt>
                <c:pt idx="36">
                  <c:v>41578</c:v>
                </c:pt>
                <c:pt idx="37">
                  <c:v>41608.5</c:v>
                </c:pt>
                <c:pt idx="38">
                  <c:v>41639</c:v>
                </c:pt>
                <c:pt idx="39">
                  <c:v>41669.5</c:v>
                </c:pt>
                <c:pt idx="40">
                  <c:v>41700</c:v>
                </c:pt>
                <c:pt idx="41">
                  <c:v>41730.5</c:v>
                </c:pt>
                <c:pt idx="42">
                  <c:v>41761</c:v>
                </c:pt>
                <c:pt idx="43">
                  <c:v>41791.5</c:v>
                </c:pt>
                <c:pt idx="44">
                  <c:v>41822</c:v>
                </c:pt>
                <c:pt idx="45">
                  <c:v>41852.5</c:v>
                </c:pt>
                <c:pt idx="46">
                  <c:v>41883</c:v>
                </c:pt>
                <c:pt idx="47">
                  <c:v>41913.5</c:v>
                </c:pt>
                <c:pt idx="48">
                  <c:v>41944</c:v>
                </c:pt>
                <c:pt idx="49">
                  <c:v>41974.5</c:v>
                </c:pt>
                <c:pt idx="50">
                  <c:v>42005</c:v>
                </c:pt>
                <c:pt idx="51">
                  <c:v>42035.5</c:v>
                </c:pt>
                <c:pt idx="52">
                  <c:v>42066</c:v>
                </c:pt>
                <c:pt idx="53">
                  <c:v>42096.5</c:v>
                </c:pt>
                <c:pt idx="54">
                  <c:v>42127</c:v>
                </c:pt>
                <c:pt idx="55">
                  <c:v>42157.5</c:v>
                </c:pt>
                <c:pt idx="56">
                  <c:v>42188</c:v>
                </c:pt>
                <c:pt idx="57">
                  <c:v>42218.5</c:v>
                </c:pt>
                <c:pt idx="58">
                  <c:v>42249</c:v>
                </c:pt>
                <c:pt idx="59">
                  <c:v>42279.5</c:v>
                </c:pt>
                <c:pt idx="60">
                  <c:v>42310</c:v>
                </c:pt>
                <c:pt idx="61">
                  <c:v>42340.5</c:v>
                </c:pt>
                <c:pt idx="62">
                  <c:v>42371</c:v>
                </c:pt>
                <c:pt idx="63">
                  <c:v>42401.5</c:v>
                </c:pt>
                <c:pt idx="64">
                  <c:v>42432</c:v>
                </c:pt>
                <c:pt idx="65">
                  <c:v>42462.5</c:v>
                </c:pt>
                <c:pt idx="66">
                  <c:v>42493</c:v>
                </c:pt>
                <c:pt idx="67">
                  <c:v>42523.5</c:v>
                </c:pt>
                <c:pt idx="68">
                  <c:v>42554</c:v>
                </c:pt>
                <c:pt idx="69">
                  <c:v>42584.5</c:v>
                </c:pt>
                <c:pt idx="70">
                  <c:v>42615</c:v>
                </c:pt>
                <c:pt idx="71">
                  <c:v>42645.5</c:v>
                </c:pt>
                <c:pt idx="72">
                  <c:v>42676</c:v>
                </c:pt>
                <c:pt idx="73">
                  <c:v>42706.5</c:v>
                </c:pt>
                <c:pt idx="74">
                  <c:v>42737</c:v>
                </c:pt>
                <c:pt idx="75">
                  <c:v>42767.5</c:v>
                </c:pt>
                <c:pt idx="76">
                  <c:v>42798</c:v>
                </c:pt>
                <c:pt idx="77">
                  <c:v>42828.5</c:v>
                </c:pt>
                <c:pt idx="78">
                  <c:v>42859</c:v>
                </c:pt>
                <c:pt idx="79">
                  <c:v>42889.5</c:v>
                </c:pt>
                <c:pt idx="80">
                  <c:v>42920</c:v>
                </c:pt>
                <c:pt idx="81">
                  <c:v>42950.5</c:v>
                </c:pt>
                <c:pt idx="82">
                  <c:v>42981</c:v>
                </c:pt>
                <c:pt idx="83">
                  <c:v>43011.5</c:v>
                </c:pt>
                <c:pt idx="84">
                  <c:v>43042</c:v>
                </c:pt>
                <c:pt idx="85">
                  <c:v>43072.5</c:v>
                </c:pt>
                <c:pt idx="86">
                  <c:v>43103</c:v>
                </c:pt>
                <c:pt idx="87">
                  <c:v>43133.5</c:v>
                </c:pt>
                <c:pt idx="88">
                  <c:v>43164</c:v>
                </c:pt>
                <c:pt idx="89">
                  <c:v>43194.5</c:v>
                </c:pt>
                <c:pt idx="90">
                  <c:v>43225</c:v>
                </c:pt>
                <c:pt idx="91">
                  <c:v>43255.5</c:v>
                </c:pt>
                <c:pt idx="92">
                  <c:v>43286</c:v>
                </c:pt>
                <c:pt idx="93">
                  <c:v>43316.5</c:v>
                </c:pt>
                <c:pt idx="94">
                  <c:v>43347</c:v>
                </c:pt>
                <c:pt idx="95">
                  <c:v>43377.5</c:v>
                </c:pt>
                <c:pt idx="96">
                  <c:v>43408</c:v>
                </c:pt>
                <c:pt idx="97">
                  <c:v>43438.5</c:v>
                </c:pt>
                <c:pt idx="98">
                  <c:v>43469</c:v>
                </c:pt>
                <c:pt idx="99">
                  <c:v>43499.5</c:v>
                </c:pt>
                <c:pt idx="100">
                  <c:v>43530</c:v>
                </c:pt>
                <c:pt idx="101">
                  <c:v>43560.5</c:v>
                </c:pt>
                <c:pt idx="102">
                  <c:v>43591</c:v>
                </c:pt>
                <c:pt idx="103">
                  <c:v>43621.5</c:v>
                </c:pt>
                <c:pt idx="104">
                  <c:v>43652</c:v>
                </c:pt>
                <c:pt idx="105">
                  <c:v>43682.5</c:v>
                </c:pt>
                <c:pt idx="106">
                  <c:v>43713</c:v>
                </c:pt>
                <c:pt idx="107">
                  <c:v>43743.5</c:v>
                </c:pt>
                <c:pt idx="108">
                  <c:v>43774</c:v>
                </c:pt>
                <c:pt idx="109">
                  <c:v>43804.5</c:v>
                </c:pt>
                <c:pt idx="110">
                  <c:v>43835</c:v>
                </c:pt>
                <c:pt idx="111">
                  <c:v>43865.5</c:v>
                </c:pt>
                <c:pt idx="112">
                  <c:v>43896</c:v>
                </c:pt>
                <c:pt idx="113">
                  <c:v>43926.5</c:v>
                </c:pt>
                <c:pt idx="114">
                  <c:v>43957</c:v>
                </c:pt>
                <c:pt idx="115">
                  <c:v>43987.5</c:v>
                </c:pt>
                <c:pt idx="116">
                  <c:v>44018</c:v>
                </c:pt>
                <c:pt idx="117">
                  <c:v>44048.5</c:v>
                </c:pt>
                <c:pt idx="118">
                  <c:v>44079</c:v>
                </c:pt>
                <c:pt idx="119">
                  <c:v>44109.5</c:v>
                </c:pt>
                <c:pt idx="120">
                  <c:v>44140</c:v>
                </c:pt>
                <c:pt idx="121">
                  <c:v>44170.5</c:v>
                </c:pt>
                <c:pt idx="122">
                  <c:v>44201</c:v>
                </c:pt>
                <c:pt idx="123">
                  <c:v>44231.5</c:v>
                </c:pt>
                <c:pt idx="124">
                  <c:v>44262</c:v>
                </c:pt>
                <c:pt idx="125">
                  <c:v>44292.5</c:v>
                </c:pt>
              </c:strCache>
            </c:strRef>
          </c:cat>
          <c:val>
            <c:numRef>
              <c:f>'Pension Forcast Calcs'!$N$24:$N$149</c:f>
              <c:numCache>
                <c:ptCount val="126"/>
                <c:pt idx="0">
                  <c:v>25000</c:v>
                </c:pt>
                <c:pt idx="1">
                  <c:v>25000</c:v>
                </c:pt>
                <c:pt idx="2">
                  <c:v>25000</c:v>
                </c:pt>
                <c:pt idx="3">
                  <c:v>25000</c:v>
                </c:pt>
                <c:pt idx="4">
                  <c:v>25000</c:v>
                </c:pt>
                <c:pt idx="5">
                  <c:v>25000</c:v>
                </c:pt>
                <c:pt idx="6">
                  <c:v>25000</c:v>
                </c:pt>
                <c:pt idx="7">
                  <c:v>25000</c:v>
                </c:pt>
                <c:pt idx="8">
                  <c:v>25000</c:v>
                </c:pt>
                <c:pt idx="9">
                  <c:v>25000</c:v>
                </c:pt>
                <c:pt idx="10">
                  <c:v>25000</c:v>
                </c:pt>
                <c:pt idx="11">
                  <c:v>25000</c:v>
                </c:pt>
                <c:pt idx="12">
                  <c:v>25000</c:v>
                </c:pt>
                <c:pt idx="13">
                  <c:v>25000</c:v>
                </c:pt>
                <c:pt idx="14">
                  <c:v>25000</c:v>
                </c:pt>
                <c:pt idx="15">
                  <c:v>29000</c:v>
                </c:pt>
                <c:pt idx="16">
                  <c:v>29000</c:v>
                </c:pt>
                <c:pt idx="17">
                  <c:v>29000</c:v>
                </c:pt>
                <c:pt idx="18">
                  <c:v>29000</c:v>
                </c:pt>
                <c:pt idx="19">
                  <c:v>29000</c:v>
                </c:pt>
                <c:pt idx="20">
                  <c:v>29000</c:v>
                </c:pt>
                <c:pt idx="21">
                  <c:v>29000</c:v>
                </c:pt>
                <c:pt idx="22">
                  <c:v>29000</c:v>
                </c:pt>
                <c:pt idx="23">
                  <c:v>29000</c:v>
                </c:pt>
                <c:pt idx="24">
                  <c:v>29000</c:v>
                </c:pt>
                <c:pt idx="25">
                  <c:v>29000</c:v>
                </c:pt>
                <c:pt idx="26">
                  <c:v>7000</c:v>
                </c:pt>
                <c:pt idx="27">
                  <c:v>7000</c:v>
                </c:pt>
                <c:pt idx="28">
                  <c:v>7000</c:v>
                </c:pt>
                <c:pt idx="29">
                  <c:v>7000</c:v>
                </c:pt>
                <c:pt idx="30">
                  <c:v>7000</c:v>
                </c:pt>
                <c:pt idx="31">
                  <c:v>7000</c:v>
                </c:pt>
                <c:pt idx="32">
                  <c:v>7000</c:v>
                </c:pt>
                <c:pt idx="33">
                  <c:v>7000</c:v>
                </c:pt>
                <c:pt idx="34">
                  <c:v>7000</c:v>
                </c:pt>
                <c:pt idx="35">
                  <c:v>7000</c:v>
                </c:pt>
                <c:pt idx="36">
                  <c:v>7000</c:v>
                </c:pt>
                <c:pt idx="37">
                  <c:v>7000</c:v>
                </c:pt>
                <c:pt idx="38">
                  <c:v>17000</c:v>
                </c:pt>
                <c:pt idx="39">
                  <c:v>17000</c:v>
                </c:pt>
                <c:pt idx="40">
                  <c:v>17000</c:v>
                </c:pt>
                <c:pt idx="41">
                  <c:v>17000</c:v>
                </c:pt>
                <c:pt idx="42">
                  <c:v>17000</c:v>
                </c:pt>
                <c:pt idx="43">
                  <c:v>17000</c:v>
                </c:pt>
                <c:pt idx="44">
                  <c:v>17000</c:v>
                </c:pt>
                <c:pt idx="45">
                  <c:v>17000</c:v>
                </c:pt>
                <c:pt idx="46">
                  <c:v>17000</c:v>
                </c:pt>
                <c:pt idx="47">
                  <c:v>17000</c:v>
                </c:pt>
                <c:pt idx="48">
                  <c:v>17000</c:v>
                </c:pt>
                <c:pt idx="49">
                  <c:v>17000</c:v>
                </c:pt>
                <c:pt idx="50">
                  <c:v>22044</c:v>
                </c:pt>
                <c:pt idx="51">
                  <c:v>22044</c:v>
                </c:pt>
                <c:pt idx="52">
                  <c:v>22044</c:v>
                </c:pt>
                <c:pt idx="53">
                  <c:v>22044</c:v>
                </c:pt>
                <c:pt idx="54">
                  <c:v>22044</c:v>
                </c:pt>
                <c:pt idx="55">
                  <c:v>22044</c:v>
                </c:pt>
                <c:pt idx="56">
                  <c:v>22044</c:v>
                </c:pt>
                <c:pt idx="57">
                  <c:v>22044</c:v>
                </c:pt>
                <c:pt idx="58">
                  <c:v>22044</c:v>
                </c:pt>
                <c:pt idx="59">
                  <c:v>22044</c:v>
                </c:pt>
                <c:pt idx="60">
                  <c:v>22044</c:v>
                </c:pt>
                <c:pt idx="61">
                  <c:v>22044</c:v>
                </c:pt>
                <c:pt idx="62">
                  <c:v>22044</c:v>
                </c:pt>
                <c:pt idx="63">
                  <c:v>22044</c:v>
                </c:pt>
                <c:pt idx="64">
                  <c:v>22044</c:v>
                </c:pt>
                <c:pt idx="65">
                  <c:v>22044</c:v>
                </c:pt>
                <c:pt idx="66">
                  <c:v>22044</c:v>
                </c:pt>
                <c:pt idx="67">
                  <c:v>22044</c:v>
                </c:pt>
                <c:pt idx="68">
                  <c:v>22044</c:v>
                </c:pt>
                <c:pt idx="69">
                  <c:v>22044</c:v>
                </c:pt>
                <c:pt idx="70">
                  <c:v>22044</c:v>
                </c:pt>
                <c:pt idx="71">
                  <c:v>22044</c:v>
                </c:pt>
                <c:pt idx="72">
                  <c:v>22044</c:v>
                </c:pt>
                <c:pt idx="73">
                  <c:v>22044</c:v>
                </c:pt>
                <c:pt idx="74">
                  <c:v>22044</c:v>
                </c:pt>
                <c:pt idx="75">
                  <c:v>22044</c:v>
                </c:pt>
                <c:pt idx="76">
                  <c:v>22044</c:v>
                </c:pt>
                <c:pt idx="77">
                  <c:v>22044</c:v>
                </c:pt>
                <c:pt idx="78">
                  <c:v>22044</c:v>
                </c:pt>
                <c:pt idx="79">
                  <c:v>22044</c:v>
                </c:pt>
                <c:pt idx="80">
                  <c:v>22044</c:v>
                </c:pt>
                <c:pt idx="81">
                  <c:v>22044</c:v>
                </c:pt>
                <c:pt idx="82">
                  <c:v>22044</c:v>
                </c:pt>
                <c:pt idx="83">
                  <c:v>22044</c:v>
                </c:pt>
                <c:pt idx="84">
                  <c:v>22044</c:v>
                </c:pt>
                <c:pt idx="85">
                  <c:v>22044</c:v>
                </c:pt>
                <c:pt idx="86">
                  <c:v>22044</c:v>
                </c:pt>
                <c:pt idx="87">
                  <c:v>22044</c:v>
                </c:pt>
                <c:pt idx="88">
                  <c:v>22044</c:v>
                </c:pt>
                <c:pt idx="89">
                  <c:v>22044</c:v>
                </c:pt>
                <c:pt idx="90">
                  <c:v>22044</c:v>
                </c:pt>
                <c:pt idx="91">
                  <c:v>22044</c:v>
                </c:pt>
                <c:pt idx="92">
                  <c:v>22044</c:v>
                </c:pt>
                <c:pt idx="93">
                  <c:v>22044</c:v>
                </c:pt>
                <c:pt idx="94">
                  <c:v>22044</c:v>
                </c:pt>
                <c:pt idx="95">
                  <c:v>22044</c:v>
                </c:pt>
                <c:pt idx="96">
                  <c:v>22044</c:v>
                </c:pt>
                <c:pt idx="97">
                  <c:v>22044</c:v>
                </c:pt>
                <c:pt idx="98">
                  <c:v>22044</c:v>
                </c:pt>
                <c:pt idx="99">
                  <c:v>22044</c:v>
                </c:pt>
                <c:pt idx="100">
                  <c:v>22044</c:v>
                </c:pt>
                <c:pt idx="101">
                  <c:v>22044</c:v>
                </c:pt>
                <c:pt idx="102">
                  <c:v>22044</c:v>
                </c:pt>
                <c:pt idx="103">
                  <c:v>22044</c:v>
                </c:pt>
                <c:pt idx="104">
                  <c:v>22044</c:v>
                </c:pt>
                <c:pt idx="105">
                  <c:v>22044</c:v>
                </c:pt>
                <c:pt idx="106">
                  <c:v>19044</c:v>
                </c:pt>
                <c:pt idx="107">
                  <c:v>19044</c:v>
                </c:pt>
                <c:pt idx="108">
                  <c:v>19044</c:v>
                </c:pt>
                <c:pt idx="109">
                  <c:v>19044</c:v>
                </c:pt>
                <c:pt idx="110">
                  <c:v>19044</c:v>
                </c:pt>
                <c:pt idx="111">
                  <c:v>19044</c:v>
                </c:pt>
                <c:pt idx="112">
                  <c:v>19044</c:v>
                </c:pt>
                <c:pt idx="113">
                  <c:v>19044</c:v>
                </c:pt>
                <c:pt idx="114">
                  <c:v>19044</c:v>
                </c:pt>
                <c:pt idx="115">
                  <c:v>19044</c:v>
                </c:pt>
                <c:pt idx="116">
                  <c:v>19044</c:v>
                </c:pt>
                <c:pt idx="117">
                  <c:v>19044</c:v>
                </c:pt>
                <c:pt idx="118">
                  <c:v>19044</c:v>
                </c:pt>
                <c:pt idx="119">
                  <c:v>19044</c:v>
                </c:pt>
                <c:pt idx="120">
                  <c:v>19044</c:v>
                </c:pt>
                <c:pt idx="121">
                  <c:v>19044</c:v>
                </c:pt>
                <c:pt idx="122">
                  <c:v>19044</c:v>
                </c:pt>
                <c:pt idx="123">
                  <c:v>19044</c:v>
                </c:pt>
                <c:pt idx="124">
                  <c:v>19044</c:v>
                </c:pt>
                <c:pt idx="125">
                  <c:v>19044</c:v>
                </c:pt>
              </c:numCache>
            </c:numRef>
          </c:val>
          <c:smooth val="0"/>
        </c:ser>
        <c:ser>
          <c:idx val="4"/>
          <c:order val="4"/>
          <c:tx>
            <c:strRef>
              <c:f>'Pension Forcast Calcs'!$O$23</c:f>
              <c:strCache>
                <c:ptCount val="1"/>
                <c:pt idx="0">
                  <c:v>Savings Spend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'Pension Forcast Calcs'!$F$24:$F$149</c:f>
              <c:strCache>
                <c:ptCount val="126"/>
                <c:pt idx="0">
                  <c:v>40480</c:v>
                </c:pt>
                <c:pt idx="1">
                  <c:v>40510.5</c:v>
                </c:pt>
                <c:pt idx="2">
                  <c:v>40541</c:v>
                </c:pt>
                <c:pt idx="3">
                  <c:v>40571.5</c:v>
                </c:pt>
                <c:pt idx="4">
                  <c:v>40602</c:v>
                </c:pt>
                <c:pt idx="5">
                  <c:v>40632.5</c:v>
                </c:pt>
                <c:pt idx="6">
                  <c:v>40663</c:v>
                </c:pt>
                <c:pt idx="7">
                  <c:v>40693.5</c:v>
                </c:pt>
                <c:pt idx="8">
                  <c:v>40724</c:v>
                </c:pt>
                <c:pt idx="9">
                  <c:v>40754.5</c:v>
                </c:pt>
                <c:pt idx="10">
                  <c:v>40785</c:v>
                </c:pt>
                <c:pt idx="11">
                  <c:v>40815.5</c:v>
                </c:pt>
                <c:pt idx="12">
                  <c:v>40846</c:v>
                </c:pt>
                <c:pt idx="13">
                  <c:v>40876.5</c:v>
                </c:pt>
                <c:pt idx="14">
                  <c:v>40907</c:v>
                </c:pt>
                <c:pt idx="15">
                  <c:v>40937.5</c:v>
                </c:pt>
                <c:pt idx="16">
                  <c:v>40968</c:v>
                </c:pt>
                <c:pt idx="17">
                  <c:v>40998.5</c:v>
                </c:pt>
                <c:pt idx="18">
                  <c:v>41029</c:v>
                </c:pt>
                <c:pt idx="19">
                  <c:v>41059.5</c:v>
                </c:pt>
                <c:pt idx="20">
                  <c:v>41090</c:v>
                </c:pt>
                <c:pt idx="21">
                  <c:v>41120.5</c:v>
                </c:pt>
                <c:pt idx="22">
                  <c:v>41151</c:v>
                </c:pt>
                <c:pt idx="23">
                  <c:v>41181.5</c:v>
                </c:pt>
                <c:pt idx="24">
                  <c:v>41212</c:v>
                </c:pt>
                <c:pt idx="25">
                  <c:v>41242.5</c:v>
                </c:pt>
                <c:pt idx="26">
                  <c:v>41273</c:v>
                </c:pt>
                <c:pt idx="27">
                  <c:v>41303.5</c:v>
                </c:pt>
                <c:pt idx="28">
                  <c:v>41334</c:v>
                </c:pt>
                <c:pt idx="29">
                  <c:v>41364.5</c:v>
                </c:pt>
                <c:pt idx="30">
                  <c:v>41395</c:v>
                </c:pt>
                <c:pt idx="31">
                  <c:v>41425.5</c:v>
                </c:pt>
                <c:pt idx="32">
                  <c:v>41456</c:v>
                </c:pt>
                <c:pt idx="33">
                  <c:v>41486.5</c:v>
                </c:pt>
                <c:pt idx="34">
                  <c:v>41517</c:v>
                </c:pt>
                <c:pt idx="35">
                  <c:v>41547.5</c:v>
                </c:pt>
                <c:pt idx="36">
                  <c:v>41578</c:v>
                </c:pt>
                <c:pt idx="37">
                  <c:v>41608.5</c:v>
                </c:pt>
                <c:pt idx="38">
                  <c:v>41639</c:v>
                </c:pt>
                <c:pt idx="39">
                  <c:v>41669.5</c:v>
                </c:pt>
                <c:pt idx="40">
                  <c:v>41700</c:v>
                </c:pt>
                <c:pt idx="41">
                  <c:v>41730.5</c:v>
                </c:pt>
                <c:pt idx="42">
                  <c:v>41761</c:v>
                </c:pt>
                <c:pt idx="43">
                  <c:v>41791.5</c:v>
                </c:pt>
                <c:pt idx="44">
                  <c:v>41822</c:v>
                </c:pt>
                <c:pt idx="45">
                  <c:v>41852.5</c:v>
                </c:pt>
                <c:pt idx="46">
                  <c:v>41883</c:v>
                </c:pt>
                <c:pt idx="47">
                  <c:v>41913.5</c:v>
                </c:pt>
                <c:pt idx="48">
                  <c:v>41944</c:v>
                </c:pt>
                <c:pt idx="49">
                  <c:v>41974.5</c:v>
                </c:pt>
                <c:pt idx="50">
                  <c:v>42005</c:v>
                </c:pt>
                <c:pt idx="51">
                  <c:v>42035.5</c:v>
                </c:pt>
                <c:pt idx="52">
                  <c:v>42066</c:v>
                </c:pt>
                <c:pt idx="53">
                  <c:v>42096.5</c:v>
                </c:pt>
                <c:pt idx="54">
                  <c:v>42127</c:v>
                </c:pt>
                <c:pt idx="55">
                  <c:v>42157.5</c:v>
                </c:pt>
                <c:pt idx="56">
                  <c:v>42188</c:v>
                </c:pt>
                <c:pt idx="57">
                  <c:v>42218.5</c:v>
                </c:pt>
                <c:pt idx="58">
                  <c:v>42249</c:v>
                </c:pt>
                <c:pt idx="59">
                  <c:v>42279.5</c:v>
                </c:pt>
                <c:pt idx="60">
                  <c:v>42310</c:v>
                </c:pt>
                <c:pt idx="61">
                  <c:v>42340.5</c:v>
                </c:pt>
                <c:pt idx="62">
                  <c:v>42371</c:v>
                </c:pt>
                <c:pt idx="63">
                  <c:v>42401.5</c:v>
                </c:pt>
                <c:pt idx="64">
                  <c:v>42432</c:v>
                </c:pt>
                <c:pt idx="65">
                  <c:v>42462.5</c:v>
                </c:pt>
                <c:pt idx="66">
                  <c:v>42493</c:v>
                </c:pt>
                <c:pt idx="67">
                  <c:v>42523.5</c:v>
                </c:pt>
                <c:pt idx="68">
                  <c:v>42554</c:v>
                </c:pt>
                <c:pt idx="69">
                  <c:v>42584.5</c:v>
                </c:pt>
                <c:pt idx="70">
                  <c:v>42615</c:v>
                </c:pt>
                <c:pt idx="71">
                  <c:v>42645.5</c:v>
                </c:pt>
                <c:pt idx="72">
                  <c:v>42676</c:v>
                </c:pt>
                <c:pt idx="73">
                  <c:v>42706.5</c:v>
                </c:pt>
                <c:pt idx="74">
                  <c:v>42737</c:v>
                </c:pt>
                <c:pt idx="75">
                  <c:v>42767.5</c:v>
                </c:pt>
                <c:pt idx="76">
                  <c:v>42798</c:v>
                </c:pt>
                <c:pt idx="77">
                  <c:v>42828.5</c:v>
                </c:pt>
                <c:pt idx="78">
                  <c:v>42859</c:v>
                </c:pt>
                <c:pt idx="79">
                  <c:v>42889.5</c:v>
                </c:pt>
                <c:pt idx="80">
                  <c:v>42920</c:v>
                </c:pt>
                <c:pt idx="81">
                  <c:v>42950.5</c:v>
                </c:pt>
                <c:pt idx="82">
                  <c:v>42981</c:v>
                </c:pt>
                <c:pt idx="83">
                  <c:v>43011.5</c:v>
                </c:pt>
                <c:pt idx="84">
                  <c:v>43042</c:v>
                </c:pt>
                <c:pt idx="85">
                  <c:v>43072.5</c:v>
                </c:pt>
                <c:pt idx="86">
                  <c:v>43103</c:v>
                </c:pt>
                <c:pt idx="87">
                  <c:v>43133.5</c:v>
                </c:pt>
                <c:pt idx="88">
                  <c:v>43164</c:v>
                </c:pt>
                <c:pt idx="89">
                  <c:v>43194.5</c:v>
                </c:pt>
                <c:pt idx="90">
                  <c:v>43225</c:v>
                </c:pt>
                <c:pt idx="91">
                  <c:v>43255.5</c:v>
                </c:pt>
                <c:pt idx="92">
                  <c:v>43286</c:v>
                </c:pt>
                <c:pt idx="93">
                  <c:v>43316.5</c:v>
                </c:pt>
                <c:pt idx="94">
                  <c:v>43347</c:v>
                </c:pt>
                <c:pt idx="95">
                  <c:v>43377.5</c:v>
                </c:pt>
                <c:pt idx="96">
                  <c:v>43408</c:v>
                </c:pt>
                <c:pt idx="97">
                  <c:v>43438.5</c:v>
                </c:pt>
                <c:pt idx="98">
                  <c:v>43469</c:v>
                </c:pt>
                <c:pt idx="99">
                  <c:v>43499.5</c:v>
                </c:pt>
                <c:pt idx="100">
                  <c:v>43530</c:v>
                </c:pt>
                <c:pt idx="101">
                  <c:v>43560.5</c:v>
                </c:pt>
                <c:pt idx="102">
                  <c:v>43591</c:v>
                </c:pt>
                <c:pt idx="103">
                  <c:v>43621.5</c:v>
                </c:pt>
                <c:pt idx="104">
                  <c:v>43652</c:v>
                </c:pt>
                <c:pt idx="105">
                  <c:v>43682.5</c:v>
                </c:pt>
                <c:pt idx="106">
                  <c:v>43713</c:v>
                </c:pt>
                <c:pt idx="107">
                  <c:v>43743.5</c:v>
                </c:pt>
                <c:pt idx="108">
                  <c:v>43774</c:v>
                </c:pt>
                <c:pt idx="109">
                  <c:v>43804.5</c:v>
                </c:pt>
                <c:pt idx="110">
                  <c:v>43835</c:v>
                </c:pt>
                <c:pt idx="111">
                  <c:v>43865.5</c:v>
                </c:pt>
                <c:pt idx="112">
                  <c:v>43896</c:v>
                </c:pt>
                <c:pt idx="113">
                  <c:v>43926.5</c:v>
                </c:pt>
                <c:pt idx="114">
                  <c:v>43957</c:v>
                </c:pt>
                <c:pt idx="115">
                  <c:v>43987.5</c:v>
                </c:pt>
                <c:pt idx="116">
                  <c:v>44018</c:v>
                </c:pt>
                <c:pt idx="117">
                  <c:v>44048.5</c:v>
                </c:pt>
                <c:pt idx="118">
                  <c:v>44079</c:v>
                </c:pt>
                <c:pt idx="119">
                  <c:v>44109.5</c:v>
                </c:pt>
                <c:pt idx="120">
                  <c:v>44140</c:v>
                </c:pt>
                <c:pt idx="121">
                  <c:v>44170.5</c:v>
                </c:pt>
                <c:pt idx="122">
                  <c:v>44201</c:v>
                </c:pt>
                <c:pt idx="123">
                  <c:v>44231.5</c:v>
                </c:pt>
                <c:pt idx="124">
                  <c:v>44262</c:v>
                </c:pt>
                <c:pt idx="125">
                  <c:v>44292.5</c:v>
                </c:pt>
              </c:strCache>
            </c:strRef>
          </c:cat>
          <c:val>
            <c:numRef>
              <c:f>'Pension Forcast Calcs'!$O$24:$O$149</c:f>
              <c:numCach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3000</c:v>
                </c:pt>
                <c:pt idx="27">
                  <c:v>3000</c:v>
                </c:pt>
                <c:pt idx="28">
                  <c:v>3000</c:v>
                </c:pt>
                <c:pt idx="29">
                  <c:v>3000</c:v>
                </c:pt>
                <c:pt idx="30">
                  <c:v>3000</c:v>
                </c:pt>
                <c:pt idx="31">
                  <c:v>3000</c:v>
                </c:pt>
                <c:pt idx="32">
                  <c:v>3000</c:v>
                </c:pt>
                <c:pt idx="33">
                  <c:v>3000</c:v>
                </c:pt>
                <c:pt idx="34">
                  <c:v>3000</c:v>
                </c:pt>
                <c:pt idx="35">
                  <c:v>3000</c:v>
                </c:pt>
                <c:pt idx="36">
                  <c:v>3000</c:v>
                </c:pt>
                <c:pt idx="37">
                  <c:v>3000</c:v>
                </c:pt>
                <c:pt idx="38">
                  <c:v>3000</c:v>
                </c:pt>
                <c:pt idx="39">
                  <c:v>3000</c:v>
                </c:pt>
                <c:pt idx="40">
                  <c:v>3000</c:v>
                </c:pt>
                <c:pt idx="41">
                  <c:v>3000</c:v>
                </c:pt>
                <c:pt idx="42">
                  <c:v>3000</c:v>
                </c:pt>
                <c:pt idx="43">
                  <c:v>3000</c:v>
                </c:pt>
                <c:pt idx="44">
                  <c:v>3000</c:v>
                </c:pt>
                <c:pt idx="45">
                  <c:v>3000</c:v>
                </c:pt>
                <c:pt idx="46">
                  <c:v>3000</c:v>
                </c:pt>
                <c:pt idx="47">
                  <c:v>3000</c:v>
                </c:pt>
                <c:pt idx="48">
                  <c:v>3000</c:v>
                </c:pt>
                <c:pt idx="49">
                  <c:v>3000</c:v>
                </c:pt>
                <c:pt idx="50">
                  <c:v>3000</c:v>
                </c:pt>
                <c:pt idx="51">
                  <c:v>3000</c:v>
                </c:pt>
                <c:pt idx="52">
                  <c:v>3000</c:v>
                </c:pt>
                <c:pt idx="53">
                  <c:v>3000</c:v>
                </c:pt>
                <c:pt idx="54">
                  <c:v>3000</c:v>
                </c:pt>
                <c:pt idx="55">
                  <c:v>3000</c:v>
                </c:pt>
                <c:pt idx="56">
                  <c:v>3000</c:v>
                </c:pt>
                <c:pt idx="57">
                  <c:v>3000</c:v>
                </c:pt>
                <c:pt idx="58">
                  <c:v>3000</c:v>
                </c:pt>
                <c:pt idx="59">
                  <c:v>3000</c:v>
                </c:pt>
                <c:pt idx="60">
                  <c:v>3000</c:v>
                </c:pt>
                <c:pt idx="61">
                  <c:v>3000</c:v>
                </c:pt>
                <c:pt idx="62">
                  <c:v>3000</c:v>
                </c:pt>
                <c:pt idx="63">
                  <c:v>3000</c:v>
                </c:pt>
                <c:pt idx="64">
                  <c:v>3000</c:v>
                </c:pt>
                <c:pt idx="65">
                  <c:v>3000</c:v>
                </c:pt>
                <c:pt idx="66">
                  <c:v>3000</c:v>
                </c:pt>
                <c:pt idx="67">
                  <c:v>3000</c:v>
                </c:pt>
                <c:pt idx="68">
                  <c:v>3000</c:v>
                </c:pt>
                <c:pt idx="69">
                  <c:v>3000</c:v>
                </c:pt>
                <c:pt idx="70">
                  <c:v>3000</c:v>
                </c:pt>
                <c:pt idx="71">
                  <c:v>3000</c:v>
                </c:pt>
                <c:pt idx="72">
                  <c:v>3000</c:v>
                </c:pt>
                <c:pt idx="73">
                  <c:v>3000</c:v>
                </c:pt>
                <c:pt idx="74">
                  <c:v>3000</c:v>
                </c:pt>
                <c:pt idx="75">
                  <c:v>3000</c:v>
                </c:pt>
                <c:pt idx="76">
                  <c:v>3000</c:v>
                </c:pt>
                <c:pt idx="77">
                  <c:v>3000</c:v>
                </c:pt>
                <c:pt idx="78">
                  <c:v>3000</c:v>
                </c:pt>
                <c:pt idx="79">
                  <c:v>3000</c:v>
                </c:pt>
                <c:pt idx="80">
                  <c:v>3000</c:v>
                </c:pt>
                <c:pt idx="81">
                  <c:v>3000</c:v>
                </c:pt>
                <c:pt idx="82">
                  <c:v>3000</c:v>
                </c:pt>
                <c:pt idx="83">
                  <c:v>3000</c:v>
                </c:pt>
                <c:pt idx="84">
                  <c:v>3000</c:v>
                </c:pt>
                <c:pt idx="85">
                  <c:v>3000</c:v>
                </c:pt>
                <c:pt idx="86">
                  <c:v>3000</c:v>
                </c:pt>
                <c:pt idx="87">
                  <c:v>3000</c:v>
                </c:pt>
                <c:pt idx="88">
                  <c:v>3000</c:v>
                </c:pt>
                <c:pt idx="89">
                  <c:v>3000</c:v>
                </c:pt>
                <c:pt idx="90">
                  <c:v>3000</c:v>
                </c:pt>
                <c:pt idx="91">
                  <c:v>3000</c:v>
                </c:pt>
                <c:pt idx="92">
                  <c:v>3000</c:v>
                </c:pt>
                <c:pt idx="93">
                  <c:v>3000</c:v>
                </c:pt>
                <c:pt idx="94">
                  <c:v>3000</c:v>
                </c:pt>
                <c:pt idx="95">
                  <c:v>3000</c:v>
                </c:pt>
                <c:pt idx="96">
                  <c:v>3000</c:v>
                </c:pt>
                <c:pt idx="97">
                  <c:v>3000</c:v>
                </c:pt>
                <c:pt idx="98">
                  <c:v>3000</c:v>
                </c:pt>
                <c:pt idx="99">
                  <c:v>3000</c:v>
                </c:pt>
                <c:pt idx="100">
                  <c:v>3000</c:v>
                </c:pt>
                <c:pt idx="101">
                  <c:v>3000</c:v>
                </c:pt>
                <c:pt idx="102">
                  <c:v>3000</c:v>
                </c:pt>
                <c:pt idx="103">
                  <c:v>3000</c:v>
                </c:pt>
                <c:pt idx="104">
                  <c:v>3000</c:v>
                </c:pt>
                <c:pt idx="105">
                  <c:v>3000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5"/>
          <c:order val="5"/>
          <c:tx>
            <c:strRef>
              <c:f>'Pension Forcast Calcs'!$P$23</c:f>
              <c:strCache>
                <c:ptCount val="1"/>
                <c:pt idx="0">
                  <c:v>Pension (2)</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'Pension Forcast Calcs'!$F$24:$F$149</c:f>
              <c:strCache>
                <c:ptCount val="126"/>
                <c:pt idx="0">
                  <c:v>40480</c:v>
                </c:pt>
                <c:pt idx="1">
                  <c:v>40510.5</c:v>
                </c:pt>
                <c:pt idx="2">
                  <c:v>40541</c:v>
                </c:pt>
                <c:pt idx="3">
                  <c:v>40571.5</c:v>
                </c:pt>
                <c:pt idx="4">
                  <c:v>40602</c:v>
                </c:pt>
                <c:pt idx="5">
                  <c:v>40632.5</c:v>
                </c:pt>
                <c:pt idx="6">
                  <c:v>40663</c:v>
                </c:pt>
                <c:pt idx="7">
                  <c:v>40693.5</c:v>
                </c:pt>
                <c:pt idx="8">
                  <c:v>40724</c:v>
                </c:pt>
                <c:pt idx="9">
                  <c:v>40754.5</c:v>
                </c:pt>
                <c:pt idx="10">
                  <c:v>40785</c:v>
                </c:pt>
                <c:pt idx="11">
                  <c:v>40815.5</c:v>
                </c:pt>
                <c:pt idx="12">
                  <c:v>40846</c:v>
                </c:pt>
                <c:pt idx="13">
                  <c:v>40876.5</c:v>
                </c:pt>
                <c:pt idx="14">
                  <c:v>40907</c:v>
                </c:pt>
                <c:pt idx="15">
                  <c:v>40937.5</c:v>
                </c:pt>
                <c:pt idx="16">
                  <c:v>40968</c:v>
                </c:pt>
                <c:pt idx="17">
                  <c:v>40998.5</c:v>
                </c:pt>
                <c:pt idx="18">
                  <c:v>41029</c:v>
                </c:pt>
                <c:pt idx="19">
                  <c:v>41059.5</c:v>
                </c:pt>
                <c:pt idx="20">
                  <c:v>41090</c:v>
                </c:pt>
                <c:pt idx="21">
                  <c:v>41120.5</c:v>
                </c:pt>
                <c:pt idx="22">
                  <c:v>41151</c:v>
                </c:pt>
                <c:pt idx="23">
                  <c:v>41181.5</c:v>
                </c:pt>
                <c:pt idx="24">
                  <c:v>41212</c:v>
                </c:pt>
                <c:pt idx="25">
                  <c:v>41242.5</c:v>
                </c:pt>
                <c:pt idx="26">
                  <c:v>41273</c:v>
                </c:pt>
                <c:pt idx="27">
                  <c:v>41303.5</c:v>
                </c:pt>
                <c:pt idx="28">
                  <c:v>41334</c:v>
                </c:pt>
                <c:pt idx="29">
                  <c:v>41364.5</c:v>
                </c:pt>
                <c:pt idx="30">
                  <c:v>41395</c:v>
                </c:pt>
                <c:pt idx="31">
                  <c:v>41425.5</c:v>
                </c:pt>
                <c:pt idx="32">
                  <c:v>41456</c:v>
                </c:pt>
                <c:pt idx="33">
                  <c:v>41486.5</c:v>
                </c:pt>
                <c:pt idx="34">
                  <c:v>41517</c:v>
                </c:pt>
                <c:pt idx="35">
                  <c:v>41547.5</c:v>
                </c:pt>
                <c:pt idx="36">
                  <c:v>41578</c:v>
                </c:pt>
                <c:pt idx="37">
                  <c:v>41608.5</c:v>
                </c:pt>
                <c:pt idx="38">
                  <c:v>41639</c:v>
                </c:pt>
                <c:pt idx="39">
                  <c:v>41669.5</c:v>
                </c:pt>
                <c:pt idx="40">
                  <c:v>41700</c:v>
                </c:pt>
                <c:pt idx="41">
                  <c:v>41730.5</c:v>
                </c:pt>
                <c:pt idx="42">
                  <c:v>41761</c:v>
                </c:pt>
                <c:pt idx="43">
                  <c:v>41791.5</c:v>
                </c:pt>
                <c:pt idx="44">
                  <c:v>41822</c:v>
                </c:pt>
                <c:pt idx="45">
                  <c:v>41852.5</c:v>
                </c:pt>
                <c:pt idx="46">
                  <c:v>41883</c:v>
                </c:pt>
                <c:pt idx="47">
                  <c:v>41913.5</c:v>
                </c:pt>
                <c:pt idx="48">
                  <c:v>41944</c:v>
                </c:pt>
                <c:pt idx="49">
                  <c:v>41974.5</c:v>
                </c:pt>
                <c:pt idx="50">
                  <c:v>42005</c:v>
                </c:pt>
                <c:pt idx="51">
                  <c:v>42035.5</c:v>
                </c:pt>
                <c:pt idx="52">
                  <c:v>42066</c:v>
                </c:pt>
                <c:pt idx="53">
                  <c:v>42096.5</c:v>
                </c:pt>
                <c:pt idx="54">
                  <c:v>42127</c:v>
                </c:pt>
                <c:pt idx="55">
                  <c:v>42157.5</c:v>
                </c:pt>
                <c:pt idx="56">
                  <c:v>42188</c:v>
                </c:pt>
                <c:pt idx="57">
                  <c:v>42218.5</c:v>
                </c:pt>
                <c:pt idx="58">
                  <c:v>42249</c:v>
                </c:pt>
                <c:pt idx="59">
                  <c:v>42279.5</c:v>
                </c:pt>
                <c:pt idx="60">
                  <c:v>42310</c:v>
                </c:pt>
                <c:pt idx="61">
                  <c:v>42340.5</c:v>
                </c:pt>
                <c:pt idx="62">
                  <c:v>42371</c:v>
                </c:pt>
                <c:pt idx="63">
                  <c:v>42401.5</c:v>
                </c:pt>
                <c:pt idx="64">
                  <c:v>42432</c:v>
                </c:pt>
                <c:pt idx="65">
                  <c:v>42462.5</c:v>
                </c:pt>
                <c:pt idx="66">
                  <c:v>42493</c:v>
                </c:pt>
                <c:pt idx="67">
                  <c:v>42523.5</c:v>
                </c:pt>
                <c:pt idx="68">
                  <c:v>42554</c:v>
                </c:pt>
                <c:pt idx="69">
                  <c:v>42584.5</c:v>
                </c:pt>
                <c:pt idx="70">
                  <c:v>42615</c:v>
                </c:pt>
                <c:pt idx="71">
                  <c:v>42645.5</c:v>
                </c:pt>
                <c:pt idx="72">
                  <c:v>42676</c:v>
                </c:pt>
                <c:pt idx="73">
                  <c:v>42706.5</c:v>
                </c:pt>
                <c:pt idx="74">
                  <c:v>42737</c:v>
                </c:pt>
                <c:pt idx="75">
                  <c:v>42767.5</c:v>
                </c:pt>
                <c:pt idx="76">
                  <c:v>42798</c:v>
                </c:pt>
                <c:pt idx="77">
                  <c:v>42828.5</c:v>
                </c:pt>
                <c:pt idx="78">
                  <c:v>42859</c:v>
                </c:pt>
                <c:pt idx="79">
                  <c:v>42889.5</c:v>
                </c:pt>
                <c:pt idx="80">
                  <c:v>42920</c:v>
                </c:pt>
                <c:pt idx="81">
                  <c:v>42950.5</c:v>
                </c:pt>
                <c:pt idx="82">
                  <c:v>42981</c:v>
                </c:pt>
                <c:pt idx="83">
                  <c:v>43011.5</c:v>
                </c:pt>
                <c:pt idx="84">
                  <c:v>43042</c:v>
                </c:pt>
                <c:pt idx="85">
                  <c:v>43072.5</c:v>
                </c:pt>
                <c:pt idx="86">
                  <c:v>43103</c:v>
                </c:pt>
                <c:pt idx="87">
                  <c:v>43133.5</c:v>
                </c:pt>
                <c:pt idx="88">
                  <c:v>43164</c:v>
                </c:pt>
                <c:pt idx="89">
                  <c:v>43194.5</c:v>
                </c:pt>
                <c:pt idx="90">
                  <c:v>43225</c:v>
                </c:pt>
                <c:pt idx="91">
                  <c:v>43255.5</c:v>
                </c:pt>
                <c:pt idx="92">
                  <c:v>43286</c:v>
                </c:pt>
                <c:pt idx="93">
                  <c:v>43316.5</c:v>
                </c:pt>
                <c:pt idx="94">
                  <c:v>43347</c:v>
                </c:pt>
                <c:pt idx="95">
                  <c:v>43377.5</c:v>
                </c:pt>
                <c:pt idx="96">
                  <c:v>43408</c:v>
                </c:pt>
                <c:pt idx="97">
                  <c:v>43438.5</c:v>
                </c:pt>
                <c:pt idx="98">
                  <c:v>43469</c:v>
                </c:pt>
                <c:pt idx="99">
                  <c:v>43499.5</c:v>
                </c:pt>
                <c:pt idx="100">
                  <c:v>43530</c:v>
                </c:pt>
                <c:pt idx="101">
                  <c:v>43560.5</c:v>
                </c:pt>
                <c:pt idx="102">
                  <c:v>43591</c:v>
                </c:pt>
                <c:pt idx="103">
                  <c:v>43621.5</c:v>
                </c:pt>
                <c:pt idx="104">
                  <c:v>43652</c:v>
                </c:pt>
                <c:pt idx="105">
                  <c:v>43682.5</c:v>
                </c:pt>
                <c:pt idx="106">
                  <c:v>43713</c:v>
                </c:pt>
                <c:pt idx="107">
                  <c:v>43743.5</c:v>
                </c:pt>
                <c:pt idx="108">
                  <c:v>43774</c:v>
                </c:pt>
                <c:pt idx="109">
                  <c:v>43804.5</c:v>
                </c:pt>
                <c:pt idx="110">
                  <c:v>43835</c:v>
                </c:pt>
                <c:pt idx="111">
                  <c:v>43865.5</c:v>
                </c:pt>
                <c:pt idx="112">
                  <c:v>43896</c:v>
                </c:pt>
                <c:pt idx="113">
                  <c:v>43926.5</c:v>
                </c:pt>
                <c:pt idx="114">
                  <c:v>43957</c:v>
                </c:pt>
                <c:pt idx="115">
                  <c:v>43987.5</c:v>
                </c:pt>
                <c:pt idx="116">
                  <c:v>44018</c:v>
                </c:pt>
                <c:pt idx="117">
                  <c:v>44048.5</c:v>
                </c:pt>
                <c:pt idx="118">
                  <c:v>44079</c:v>
                </c:pt>
                <c:pt idx="119">
                  <c:v>44109.5</c:v>
                </c:pt>
                <c:pt idx="120">
                  <c:v>44140</c:v>
                </c:pt>
                <c:pt idx="121">
                  <c:v>44170.5</c:v>
                </c:pt>
                <c:pt idx="122">
                  <c:v>44201</c:v>
                </c:pt>
                <c:pt idx="123">
                  <c:v>44231.5</c:v>
                </c:pt>
                <c:pt idx="124">
                  <c:v>44262</c:v>
                </c:pt>
                <c:pt idx="125">
                  <c:v>44292.5</c:v>
                </c:pt>
              </c:strCache>
            </c:strRef>
          </c:cat>
          <c:val>
            <c:numRef>
              <c:f>'Pension Forcast Calcs'!$P$24:$P$149</c:f>
              <c:numCach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4000</c:v>
                </c:pt>
                <c:pt idx="16">
                  <c:v>4000</c:v>
                </c:pt>
                <c:pt idx="17">
                  <c:v>4000</c:v>
                </c:pt>
                <c:pt idx="18">
                  <c:v>4000</c:v>
                </c:pt>
                <c:pt idx="19">
                  <c:v>4000</c:v>
                </c:pt>
                <c:pt idx="20">
                  <c:v>4000</c:v>
                </c:pt>
                <c:pt idx="21">
                  <c:v>4000</c:v>
                </c:pt>
                <c:pt idx="22">
                  <c:v>4000</c:v>
                </c:pt>
                <c:pt idx="23">
                  <c:v>4000</c:v>
                </c:pt>
                <c:pt idx="24">
                  <c:v>4000</c:v>
                </c:pt>
                <c:pt idx="25">
                  <c:v>4000</c:v>
                </c:pt>
                <c:pt idx="26">
                  <c:v>4000</c:v>
                </c:pt>
                <c:pt idx="27">
                  <c:v>4000</c:v>
                </c:pt>
                <c:pt idx="28">
                  <c:v>4000</c:v>
                </c:pt>
                <c:pt idx="29">
                  <c:v>4000</c:v>
                </c:pt>
                <c:pt idx="30">
                  <c:v>4000</c:v>
                </c:pt>
                <c:pt idx="31">
                  <c:v>4000</c:v>
                </c:pt>
                <c:pt idx="32">
                  <c:v>4000</c:v>
                </c:pt>
                <c:pt idx="33">
                  <c:v>4000</c:v>
                </c:pt>
                <c:pt idx="34">
                  <c:v>4000</c:v>
                </c:pt>
                <c:pt idx="35">
                  <c:v>4000</c:v>
                </c:pt>
                <c:pt idx="36">
                  <c:v>4000</c:v>
                </c:pt>
                <c:pt idx="37">
                  <c:v>4000</c:v>
                </c:pt>
                <c:pt idx="38">
                  <c:v>4000</c:v>
                </c:pt>
                <c:pt idx="39">
                  <c:v>4000</c:v>
                </c:pt>
                <c:pt idx="40">
                  <c:v>4000</c:v>
                </c:pt>
                <c:pt idx="41">
                  <c:v>4000</c:v>
                </c:pt>
                <c:pt idx="42">
                  <c:v>4000</c:v>
                </c:pt>
                <c:pt idx="43">
                  <c:v>4000</c:v>
                </c:pt>
                <c:pt idx="44">
                  <c:v>4000</c:v>
                </c:pt>
                <c:pt idx="45">
                  <c:v>4000</c:v>
                </c:pt>
                <c:pt idx="46">
                  <c:v>4000</c:v>
                </c:pt>
                <c:pt idx="47">
                  <c:v>4000</c:v>
                </c:pt>
                <c:pt idx="48">
                  <c:v>4000</c:v>
                </c:pt>
                <c:pt idx="49">
                  <c:v>4000</c:v>
                </c:pt>
                <c:pt idx="50">
                  <c:v>4000</c:v>
                </c:pt>
                <c:pt idx="51">
                  <c:v>4000</c:v>
                </c:pt>
                <c:pt idx="52">
                  <c:v>4000</c:v>
                </c:pt>
                <c:pt idx="53">
                  <c:v>4000</c:v>
                </c:pt>
                <c:pt idx="54">
                  <c:v>4000</c:v>
                </c:pt>
                <c:pt idx="55">
                  <c:v>4000</c:v>
                </c:pt>
                <c:pt idx="56">
                  <c:v>4000</c:v>
                </c:pt>
                <c:pt idx="57">
                  <c:v>4000</c:v>
                </c:pt>
                <c:pt idx="58">
                  <c:v>4000</c:v>
                </c:pt>
                <c:pt idx="59">
                  <c:v>4000</c:v>
                </c:pt>
                <c:pt idx="60">
                  <c:v>4000</c:v>
                </c:pt>
                <c:pt idx="61">
                  <c:v>4000</c:v>
                </c:pt>
                <c:pt idx="62">
                  <c:v>4000</c:v>
                </c:pt>
                <c:pt idx="63">
                  <c:v>4000</c:v>
                </c:pt>
                <c:pt idx="64">
                  <c:v>4000</c:v>
                </c:pt>
                <c:pt idx="65">
                  <c:v>4000</c:v>
                </c:pt>
                <c:pt idx="66">
                  <c:v>4000</c:v>
                </c:pt>
                <c:pt idx="67">
                  <c:v>4000</c:v>
                </c:pt>
                <c:pt idx="68">
                  <c:v>4000</c:v>
                </c:pt>
                <c:pt idx="69">
                  <c:v>4000</c:v>
                </c:pt>
                <c:pt idx="70">
                  <c:v>4000</c:v>
                </c:pt>
                <c:pt idx="71">
                  <c:v>4000</c:v>
                </c:pt>
                <c:pt idx="72">
                  <c:v>4000</c:v>
                </c:pt>
                <c:pt idx="73">
                  <c:v>4000</c:v>
                </c:pt>
                <c:pt idx="74">
                  <c:v>4000</c:v>
                </c:pt>
                <c:pt idx="75">
                  <c:v>4000</c:v>
                </c:pt>
                <c:pt idx="76">
                  <c:v>4000</c:v>
                </c:pt>
                <c:pt idx="77">
                  <c:v>4000</c:v>
                </c:pt>
                <c:pt idx="78">
                  <c:v>4000</c:v>
                </c:pt>
                <c:pt idx="79">
                  <c:v>4000</c:v>
                </c:pt>
                <c:pt idx="80">
                  <c:v>4000</c:v>
                </c:pt>
                <c:pt idx="81">
                  <c:v>4000</c:v>
                </c:pt>
                <c:pt idx="82">
                  <c:v>4000</c:v>
                </c:pt>
                <c:pt idx="83">
                  <c:v>4000</c:v>
                </c:pt>
                <c:pt idx="84">
                  <c:v>4000</c:v>
                </c:pt>
                <c:pt idx="85">
                  <c:v>4000</c:v>
                </c:pt>
                <c:pt idx="86">
                  <c:v>4000</c:v>
                </c:pt>
                <c:pt idx="87">
                  <c:v>4000</c:v>
                </c:pt>
                <c:pt idx="88">
                  <c:v>4000</c:v>
                </c:pt>
                <c:pt idx="89">
                  <c:v>4000</c:v>
                </c:pt>
                <c:pt idx="90">
                  <c:v>4000</c:v>
                </c:pt>
                <c:pt idx="91">
                  <c:v>4000</c:v>
                </c:pt>
                <c:pt idx="92">
                  <c:v>4000</c:v>
                </c:pt>
                <c:pt idx="93">
                  <c:v>4000</c:v>
                </c:pt>
                <c:pt idx="94">
                  <c:v>4000</c:v>
                </c:pt>
                <c:pt idx="95">
                  <c:v>4000</c:v>
                </c:pt>
                <c:pt idx="96">
                  <c:v>4000</c:v>
                </c:pt>
                <c:pt idx="97">
                  <c:v>4000</c:v>
                </c:pt>
                <c:pt idx="98">
                  <c:v>4000</c:v>
                </c:pt>
                <c:pt idx="99">
                  <c:v>4000</c:v>
                </c:pt>
                <c:pt idx="100">
                  <c:v>4000</c:v>
                </c:pt>
                <c:pt idx="101">
                  <c:v>4000</c:v>
                </c:pt>
                <c:pt idx="102">
                  <c:v>4000</c:v>
                </c:pt>
                <c:pt idx="103">
                  <c:v>4000</c:v>
                </c:pt>
                <c:pt idx="104">
                  <c:v>4000</c:v>
                </c:pt>
                <c:pt idx="105">
                  <c:v>4000</c:v>
                </c:pt>
                <c:pt idx="106">
                  <c:v>4000</c:v>
                </c:pt>
                <c:pt idx="107">
                  <c:v>4000</c:v>
                </c:pt>
                <c:pt idx="108">
                  <c:v>4000</c:v>
                </c:pt>
                <c:pt idx="109">
                  <c:v>4000</c:v>
                </c:pt>
                <c:pt idx="110">
                  <c:v>4000</c:v>
                </c:pt>
                <c:pt idx="111">
                  <c:v>4000</c:v>
                </c:pt>
                <c:pt idx="112">
                  <c:v>4000</c:v>
                </c:pt>
                <c:pt idx="113">
                  <c:v>4000</c:v>
                </c:pt>
                <c:pt idx="114">
                  <c:v>4000</c:v>
                </c:pt>
                <c:pt idx="115">
                  <c:v>4000</c:v>
                </c:pt>
                <c:pt idx="116">
                  <c:v>4000</c:v>
                </c:pt>
                <c:pt idx="117">
                  <c:v>4000</c:v>
                </c:pt>
                <c:pt idx="118">
                  <c:v>4000</c:v>
                </c:pt>
                <c:pt idx="119">
                  <c:v>4000</c:v>
                </c:pt>
                <c:pt idx="120">
                  <c:v>4000</c:v>
                </c:pt>
                <c:pt idx="121">
                  <c:v>4000</c:v>
                </c:pt>
                <c:pt idx="122">
                  <c:v>4000</c:v>
                </c:pt>
                <c:pt idx="123">
                  <c:v>4000</c:v>
                </c:pt>
                <c:pt idx="124">
                  <c:v>4000</c:v>
                </c:pt>
                <c:pt idx="125">
                  <c:v>4000</c:v>
                </c:pt>
              </c:numCache>
            </c:numRef>
          </c:val>
          <c:smooth val="0"/>
        </c:ser>
        <c:axId val="61031659"/>
        <c:axId val="12414020"/>
      </c:lineChart>
      <c:dateAx>
        <c:axId val="61031659"/>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2414020"/>
        <c:crosses val="autoZero"/>
        <c:auto val="0"/>
        <c:noMultiLvlLbl val="0"/>
      </c:dateAx>
      <c:valAx>
        <c:axId val="12414020"/>
        <c:scaling>
          <c:orientation val="minMax"/>
        </c:scaling>
        <c:axPos val="l"/>
        <c:majorGridlines>
          <c:spPr>
            <a:ln w="3175">
              <a:solidFill>
                <a:srgbClr val="969696"/>
              </a:solidFill>
            </a:ln>
          </c:spPr>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1031659"/>
        <c:crossesAt val="1"/>
        <c:crossBetween val="between"/>
        <c:dispUnits/>
      </c:valAx>
      <c:spPr>
        <a:solidFill>
          <a:srgbClr val="C0C0C0"/>
        </a:solidFill>
        <a:ln w="12700">
          <a:solidFill>
            <a:srgbClr val="808080"/>
          </a:solidFill>
        </a:ln>
      </c:spPr>
    </c:plotArea>
    <c:legend>
      <c:legendPos val="r"/>
      <c:layout>
        <c:manualLayout>
          <c:xMode val="edge"/>
          <c:yMode val="edge"/>
          <c:x val="0.828"/>
          <c:y val="0"/>
          <c:w val="0.1705"/>
          <c:h val="0.234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structions!A1"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n Menu'!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SplashScreen!A1" /><Relationship Id="rId3" Type="http://schemas.openxmlformats.org/officeDocument/2006/relationships/hyperlink" Target="#Instructions!A1" /><Relationship Id="rId4" Type="http://schemas.openxmlformats.org/officeDocument/2006/relationships/hyperlink" Target="#'Input Tab'!A1" /><Relationship Id="rId5" Type="http://schemas.openxmlformats.org/officeDocument/2006/relationships/hyperlink" Target="#'Pension Plotter'!A1" /><Relationship Id="rId6" Type="http://schemas.openxmlformats.org/officeDocument/2006/relationships/hyperlink" Target="#Help!A1" /></Relationships>
</file>

<file path=xl/drawings/_rels/drawing4.xml.rels><?xml version="1.0" encoding="utf-8" standalone="yes"?><Relationships xmlns="http://schemas.openxmlformats.org/package/2006/relationships"><Relationship Id="rId1" Type="http://schemas.openxmlformats.org/officeDocument/2006/relationships/hyperlink" Target="#Guidan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n 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image" Target="../media/image11.emf" /><Relationship Id="rId4" Type="http://schemas.openxmlformats.org/officeDocument/2006/relationships/image" Target="../media/image7.emf" /><Relationship Id="rId5" Type="http://schemas.openxmlformats.org/officeDocument/2006/relationships/image" Target="../media/image3.emf" /><Relationship Id="rId6" Type="http://schemas.openxmlformats.org/officeDocument/2006/relationships/image" Target="../media/image8.emf" /><Relationship Id="rId7" Type="http://schemas.openxmlformats.org/officeDocument/2006/relationships/image" Target="../media/image2.emf" /><Relationship Id="rId8" Type="http://schemas.openxmlformats.org/officeDocument/2006/relationships/image" Target="../media/image5.emf" /><Relationship Id="rId9" Type="http://schemas.openxmlformats.org/officeDocument/2006/relationships/chart" Target="/xl/charts/chart2.xml" /><Relationship Id="rId10" Type="http://schemas.openxmlformats.org/officeDocument/2006/relationships/chart" Target="/xl/charts/chart3.xml" /><Relationship Id="rId11" Type="http://schemas.openxmlformats.org/officeDocument/2006/relationships/image" Target="../media/image4.emf" /><Relationship Id="rId12" Type="http://schemas.openxmlformats.org/officeDocument/2006/relationships/image" Target="../media/image12.emf" /><Relationship Id="rId13" Type="http://schemas.openxmlformats.org/officeDocument/2006/relationships/hyperlink" Target="#'Main Menu'!A1" /><Relationship Id="rId14" Type="http://schemas.openxmlformats.org/officeDocument/2006/relationships/image" Target="../media/image9.emf"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10.jpeg" /><Relationship Id="rId3" Type="http://schemas.openxmlformats.org/officeDocument/2006/relationships/hyperlink" Target="#'Main 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600075</xdr:colOff>
      <xdr:row>3</xdr:row>
      <xdr:rowOff>419100</xdr:rowOff>
    </xdr:from>
    <xdr:to>
      <xdr:col>2</xdr:col>
      <xdr:colOff>2657475</xdr:colOff>
      <xdr:row>17</xdr:row>
      <xdr:rowOff>123825</xdr:rowOff>
    </xdr:to>
    <xdr:pic>
      <xdr:nvPicPr>
        <xdr:cNvPr id="1" name="Picture 1"/>
        <xdr:cNvPicPr preferRelativeResize="1">
          <a:picLocks noChangeAspect="1"/>
        </xdr:cNvPicPr>
      </xdr:nvPicPr>
      <xdr:blipFill>
        <a:blip r:embed="rId1"/>
        <a:stretch>
          <a:fillRect/>
        </a:stretch>
      </xdr:blipFill>
      <xdr:spPr>
        <a:xfrm>
          <a:off x="1819275" y="1247775"/>
          <a:ext cx="2057400" cy="2057400"/>
        </a:xfrm>
        <a:prstGeom prst="rect">
          <a:avLst/>
        </a:prstGeom>
        <a:solidFill>
          <a:srgbClr val="CCFFCC"/>
        </a:solidFill>
        <a:ln w="9525" cmpd="sng">
          <a:solidFill>
            <a:srgbClr val="CCFFFF"/>
          </a:solidFill>
          <a:headEnd type="none"/>
          <a:tailEnd type="none"/>
        </a:ln>
      </xdr:spPr>
    </xdr:pic>
    <xdr:clientData/>
  </xdr:twoCellAnchor>
  <xdr:twoCellAnchor editAs="oneCell">
    <xdr:from>
      <xdr:col>1</xdr:col>
      <xdr:colOff>104775</xdr:colOff>
      <xdr:row>1</xdr:row>
      <xdr:rowOff>28575</xdr:rowOff>
    </xdr:from>
    <xdr:to>
      <xdr:col>1</xdr:col>
      <xdr:colOff>533400</xdr:colOff>
      <xdr:row>1</xdr:row>
      <xdr:rowOff>457200</xdr:rowOff>
    </xdr:to>
    <xdr:pic>
      <xdr:nvPicPr>
        <xdr:cNvPr id="2" name="Picture 2"/>
        <xdr:cNvPicPr preferRelativeResize="1">
          <a:picLocks noChangeAspect="1"/>
        </xdr:cNvPicPr>
      </xdr:nvPicPr>
      <xdr:blipFill>
        <a:blip r:embed="rId1"/>
        <a:stretch>
          <a:fillRect/>
        </a:stretch>
      </xdr:blipFill>
      <xdr:spPr>
        <a:xfrm>
          <a:off x="714375" y="200025"/>
          <a:ext cx="428625" cy="428625"/>
        </a:xfrm>
        <a:prstGeom prst="rect">
          <a:avLst/>
        </a:prstGeom>
        <a:solidFill>
          <a:srgbClr val="CCFFCC"/>
        </a:solidFill>
        <a:ln w="9525" cmpd="sng">
          <a:solidFill>
            <a:srgbClr val="CCFFFF"/>
          </a:solidFill>
          <a:headEnd type="none"/>
          <a:tailEnd type="none"/>
        </a:ln>
      </xdr:spPr>
    </xdr:pic>
    <xdr:clientData/>
  </xdr:twoCellAnchor>
  <xdr:twoCellAnchor>
    <xdr:from>
      <xdr:col>3</xdr:col>
      <xdr:colOff>933450</xdr:colOff>
      <xdr:row>13</xdr:row>
      <xdr:rowOff>57150</xdr:rowOff>
    </xdr:from>
    <xdr:to>
      <xdr:col>3</xdr:col>
      <xdr:colOff>1933575</xdr:colOff>
      <xdr:row>15</xdr:row>
      <xdr:rowOff>95250</xdr:rowOff>
    </xdr:to>
    <xdr:sp>
      <xdr:nvSpPr>
        <xdr:cNvPr id="3" name="Rectangle 3">
          <a:hlinkClick r:id="rId2"/>
        </xdr:cNvPr>
        <xdr:cNvSpPr>
          <a:spLocks/>
        </xdr:cNvSpPr>
      </xdr:nvSpPr>
      <xdr:spPr>
        <a:xfrm>
          <a:off x="5334000" y="2762250"/>
          <a:ext cx="1000125" cy="361950"/>
        </a:xfrm>
        <a:prstGeom prst="roundRect">
          <a:avLst/>
        </a:prstGeom>
        <a:solidFill>
          <a:srgbClr val="CCFFCC"/>
        </a:solidFill>
        <a:ln w="28575" cmpd="sng">
          <a:solidFill>
            <a:srgbClr val="808080"/>
          </a:solidFill>
          <a:headEnd type="none"/>
          <a:tailEnd type="none"/>
        </a:ln>
      </xdr:spPr>
      <xdr:txBody>
        <a:bodyPr vertOverflow="clip" wrap="square"/>
        <a:p>
          <a:pPr algn="ctr">
            <a:defRPr/>
          </a:pPr>
          <a:r>
            <a:rPr lang="en-US" cap="none" sz="1000" b="0" i="0" u="none" baseline="0">
              <a:latin typeface="Arial"/>
              <a:ea typeface="Arial"/>
              <a:cs typeface="Arial"/>
            </a:rPr>
            <a:t>Click here to START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5</xdr:row>
      <xdr:rowOff>104775</xdr:rowOff>
    </xdr:from>
    <xdr:to>
      <xdr:col>5</xdr:col>
      <xdr:colOff>1885950</xdr:colOff>
      <xdr:row>26</xdr:row>
      <xdr:rowOff>47625</xdr:rowOff>
    </xdr:to>
    <xdr:sp>
      <xdr:nvSpPr>
        <xdr:cNvPr id="1" name="TextBox 1"/>
        <xdr:cNvSpPr txBox="1">
          <a:spLocks noChangeArrowheads="1"/>
        </xdr:cNvSpPr>
      </xdr:nvSpPr>
      <xdr:spPr>
        <a:xfrm>
          <a:off x="1590675" y="1247775"/>
          <a:ext cx="6181725" cy="3343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This is a Rough &amp; Ready guide to your pension.
Should you wish to apply for early retirement you should start planning now 
(Well actually, we should have started several years ago but anyway . . . .
To obtain a graphical indication of your pension, just enter the data as requested in the </a:t>
          </a:r>
          <a:r>
            <a:rPr lang="en-US" cap="none" sz="1000" b="1" i="0" u="none" baseline="0">
              <a:latin typeface="Arial"/>
              <a:ea typeface="Arial"/>
              <a:cs typeface="Arial"/>
            </a:rPr>
            <a:t>Input Tab.</a:t>
          </a:r>
          <a:r>
            <a:rPr lang="en-US" cap="none" sz="1000" b="0" i="0" u="none" baseline="0">
              <a:latin typeface="Arial"/>
              <a:ea typeface="Arial"/>
              <a:cs typeface="Arial"/>
            </a:rPr>
            <a:t> 
To navigate within this spreadsheet you can either use the tabs below or 
click on the boxes from the </a:t>
          </a:r>
          <a:r>
            <a:rPr lang="en-US" cap="none" sz="1000" b="1" i="0" u="none" baseline="0">
              <a:latin typeface="Arial"/>
              <a:ea typeface="Arial"/>
              <a:cs typeface="Arial"/>
            </a:rPr>
            <a:t>Main Menu</a:t>
          </a:r>
          <a:r>
            <a:rPr lang="en-US" cap="none" sz="1000" b="0" i="0" u="none" baseline="0">
              <a:latin typeface="Arial"/>
              <a:ea typeface="Arial"/>
              <a:cs typeface="Arial"/>
            </a:rPr>
            <a:t> tab.
The aim of using the '</a:t>
          </a:r>
          <a:r>
            <a:rPr lang="en-US" cap="none" sz="1000" b="0" i="1" u="none" baseline="0">
              <a:latin typeface="Arial"/>
              <a:ea typeface="Arial"/>
              <a:cs typeface="Arial"/>
            </a:rPr>
            <a:t>Pension Plotter Thingy</a:t>
          </a:r>
          <a:r>
            <a:rPr lang="en-US" cap="none" sz="1000" b="0" i="0" u="none" baseline="0">
              <a:latin typeface="Arial"/>
              <a:ea typeface="Arial"/>
              <a:cs typeface="Arial"/>
            </a:rPr>
            <a:t>' is to gain an understanding of some of the variables around your pension. You can enter dates, savings, and even the date you would like to retire and, from this data, you will be able to see how the money plots out across time.
It must be remembered that this is no substitute for professional advice.
</a:t>
          </a:r>
          <a:r>
            <a:rPr lang="en-US" cap="none" sz="1000" b="1" i="0" u="none" baseline="0">
              <a:latin typeface="Arial"/>
              <a:ea typeface="Arial"/>
              <a:cs typeface="Arial"/>
            </a:rPr>
            <a:t>To go to the  Main Menu</a:t>
          </a:r>
          <a:r>
            <a:rPr lang="en-US" cap="none" sz="1000" b="0" i="0" u="none" baseline="0">
              <a:latin typeface="Arial"/>
              <a:ea typeface="Arial"/>
              <a:cs typeface="Arial"/>
            </a:rPr>
            <a:t>:-
</a:t>
          </a:r>
        </a:p>
      </xdr:txBody>
    </xdr:sp>
    <xdr:clientData/>
  </xdr:twoCellAnchor>
  <xdr:twoCellAnchor editAs="oneCell">
    <xdr:from>
      <xdr:col>2</xdr:col>
      <xdr:colOff>38100</xdr:colOff>
      <xdr:row>3</xdr:row>
      <xdr:rowOff>28575</xdr:rowOff>
    </xdr:from>
    <xdr:to>
      <xdr:col>2</xdr:col>
      <xdr:colOff>466725</xdr:colOff>
      <xdr:row>3</xdr:row>
      <xdr:rowOff>457200</xdr:rowOff>
    </xdr:to>
    <xdr:pic>
      <xdr:nvPicPr>
        <xdr:cNvPr id="2" name="Picture 3"/>
        <xdr:cNvPicPr preferRelativeResize="1">
          <a:picLocks noChangeAspect="1"/>
        </xdr:cNvPicPr>
      </xdr:nvPicPr>
      <xdr:blipFill>
        <a:blip r:embed="rId1"/>
        <a:stretch>
          <a:fillRect/>
        </a:stretch>
      </xdr:blipFill>
      <xdr:spPr>
        <a:xfrm>
          <a:off x="1609725" y="523875"/>
          <a:ext cx="428625" cy="428625"/>
        </a:xfrm>
        <a:prstGeom prst="rect">
          <a:avLst/>
        </a:prstGeom>
        <a:solidFill>
          <a:srgbClr val="CCFFCC"/>
        </a:solidFill>
        <a:ln w="9525" cmpd="sng">
          <a:solidFill>
            <a:srgbClr val="CCFFFF"/>
          </a:solidFill>
          <a:headEnd type="none"/>
          <a:tailEnd type="none"/>
        </a:ln>
      </xdr:spPr>
    </xdr:pic>
    <xdr:clientData/>
  </xdr:twoCellAnchor>
  <xdr:twoCellAnchor>
    <xdr:from>
      <xdr:col>3</xdr:col>
      <xdr:colOff>1162050</xdr:colOff>
      <xdr:row>22</xdr:row>
      <xdr:rowOff>95250</xdr:rowOff>
    </xdr:from>
    <xdr:to>
      <xdr:col>4</xdr:col>
      <xdr:colOff>638175</xdr:colOff>
      <xdr:row>23</xdr:row>
      <xdr:rowOff>123825</xdr:rowOff>
    </xdr:to>
    <xdr:sp>
      <xdr:nvSpPr>
        <xdr:cNvPr id="3" name="TextBox 4">
          <a:hlinkClick r:id="rId2"/>
        </xdr:cNvPr>
        <xdr:cNvSpPr txBox="1">
          <a:spLocks noChangeArrowheads="1"/>
        </xdr:cNvSpPr>
      </xdr:nvSpPr>
      <xdr:spPr>
        <a:xfrm>
          <a:off x="3238500" y="3990975"/>
          <a:ext cx="1381125" cy="190500"/>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Click here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123825</xdr:rowOff>
    </xdr:from>
    <xdr:to>
      <xdr:col>11</xdr:col>
      <xdr:colOff>266700</xdr:colOff>
      <xdr:row>23</xdr:row>
      <xdr:rowOff>9525</xdr:rowOff>
    </xdr:to>
    <xdr:sp>
      <xdr:nvSpPr>
        <xdr:cNvPr id="1" name="Rectangle 13"/>
        <xdr:cNvSpPr>
          <a:spLocks/>
        </xdr:cNvSpPr>
      </xdr:nvSpPr>
      <xdr:spPr>
        <a:xfrm>
          <a:off x="1323975" y="609600"/>
          <a:ext cx="6353175" cy="3124200"/>
        </a:xfrm>
        <a:prstGeom prst="rect">
          <a:avLst/>
        </a:prstGeom>
        <a:noFill/>
        <a:ln w="381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xdr:row>
      <xdr:rowOff>47625</xdr:rowOff>
    </xdr:from>
    <xdr:to>
      <xdr:col>11</xdr:col>
      <xdr:colOff>180975</xdr:colOff>
      <xdr:row>8</xdr:row>
      <xdr:rowOff>85725</xdr:rowOff>
    </xdr:to>
    <xdr:sp>
      <xdr:nvSpPr>
        <xdr:cNvPr id="2" name="Rectangle 14"/>
        <xdr:cNvSpPr>
          <a:spLocks/>
        </xdr:cNvSpPr>
      </xdr:nvSpPr>
      <xdr:spPr>
        <a:xfrm>
          <a:off x="1381125" y="695325"/>
          <a:ext cx="6210300" cy="685800"/>
        </a:xfrm>
        <a:prstGeom prst="rect">
          <a:avLst/>
        </a:prstGeom>
        <a:noFill/>
        <a:ln w="9525" cmpd="sng">
          <a:solidFill>
            <a:srgbClr val="808080"/>
          </a:solidFill>
          <a:headEnd type="none"/>
          <a:tailEnd type="none"/>
        </a:ln>
      </xdr:spPr>
      <xdr:txBody>
        <a:bodyPr vertOverflow="clip" wrap="square"/>
        <a:p>
          <a:pPr algn="l">
            <a:defRPr/>
          </a:pPr>
          <a:r>
            <a:rPr lang="en-US" cap="none" sz="1000" b="0" i="1" u="none" baseline="0">
              <a:latin typeface="Arial"/>
              <a:ea typeface="Arial"/>
              <a:cs typeface="Arial"/>
            </a:rPr>
            <a:t>
                </a:t>
          </a:r>
          <a:r>
            <a:rPr lang="en-US" cap="none" sz="2000" b="1" i="1" u="none" baseline="0">
              <a:solidFill>
                <a:srgbClr val="000080"/>
              </a:solidFill>
              <a:latin typeface="Arial"/>
              <a:ea typeface="Arial"/>
              <a:cs typeface="Arial"/>
            </a:rPr>
            <a:t>Pension Plotter Thingy                     </a:t>
          </a:r>
          <a:r>
            <a:rPr lang="en-US" cap="none" sz="1400" b="1" i="0" u="none" baseline="0">
              <a:solidFill>
                <a:srgbClr val="000000"/>
              </a:solidFill>
              <a:latin typeface="Arial"/>
              <a:ea typeface="Arial"/>
              <a:cs typeface="Arial"/>
            </a:rPr>
            <a:t>Main Menu</a:t>
          </a:r>
        </a:p>
      </xdr:txBody>
    </xdr:sp>
    <xdr:clientData/>
  </xdr:twoCellAnchor>
  <xdr:twoCellAnchor>
    <xdr:from>
      <xdr:col>1</xdr:col>
      <xdr:colOff>161925</xdr:colOff>
      <xdr:row>21</xdr:row>
      <xdr:rowOff>9525</xdr:rowOff>
    </xdr:from>
    <xdr:to>
      <xdr:col>4</xdr:col>
      <xdr:colOff>257175</xdr:colOff>
      <xdr:row>22</xdr:row>
      <xdr:rowOff>38100</xdr:rowOff>
    </xdr:to>
    <xdr:sp>
      <xdr:nvSpPr>
        <xdr:cNvPr id="3" name="TextBox 15"/>
        <xdr:cNvSpPr txBox="1">
          <a:spLocks noChangeArrowheads="1"/>
        </xdr:cNvSpPr>
      </xdr:nvSpPr>
      <xdr:spPr>
        <a:xfrm>
          <a:off x="1476375" y="3409950"/>
          <a:ext cx="19240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333333"/>
              </a:solidFill>
              <a:latin typeface="Arial"/>
              <a:ea typeface="Arial"/>
              <a:cs typeface="Arial"/>
            </a:rPr>
            <a:t>Click on a green Box to view</a:t>
          </a:r>
        </a:p>
      </xdr:txBody>
    </xdr:sp>
    <xdr:clientData/>
  </xdr:twoCellAnchor>
  <xdr:twoCellAnchor editAs="oneCell">
    <xdr:from>
      <xdr:col>1</xdr:col>
      <xdr:colOff>114300</xdr:colOff>
      <xdr:row>4</xdr:row>
      <xdr:rowOff>123825</xdr:rowOff>
    </xdr:from>
    <xdr:to>
      <xdr:col>2</xdr:col>
      <xdr:colOff>47625</xdr:colOff>
      <xdr:row>8</xdr:row>
      <xdr:rowOff>19050</xdr:rowOff>
    </xdr:to>
    <xdr:pic>
      <xdr:nvPicPr>
        <xdr:cNvPr id="4" name="Picture 17"/>
        <xdr:cNvPicPr preferRelativeResize="1">
          <a:picLocks noChangeAspect="1"/>
        </xdr:cNvPicPr>
      </xdr:nvPicPr>
      <xdr:blipFill>
        <a:blip r:embed="rId1"/>
        <a:stretch>
          <a:fillRect/>
        </a:stretch>
      </xdr:blipFill>
      <xdr:spPr>
        <a:xfrm>
          <a:off x="1428750" y="771525"/>
          <a:ext cx="542925" cy="542925"/>
        </a:xfrm>
        <a:prstGeom prst="rect">
          <a:avLst/>
        </a:prstGeom>
        <a:solidFill>
          <a:srgbClr val="CCFFCC"/>
        </a:solidFill>
        <a:ln w="9525" cmpd="sng">
          <a:solidFill>
            <a:srgbClr val="CCFFFF"/>
          </a:solidFill>
          <a:headEnd type="none"/>
          <a:tailEnd type="none"/>
        </a:ln>
      </xdr:spPr>
    </xdr:pic>
    <xdr:clientData/>
  </xdr:twoCellAnchor>
  <xdr:twoCellAnchor>
    <xdr:from>
      <xdr:col>1</xdr:col>
      <xdr:colOff>352425</xdr:colOff>
      <xdr:row>13</xdr:row>
      <xdr:rowOff>66675</xdr:rowOff>
    </xdr:from>
    <xdr:to>
      <xdr:col>3</xdr:col>
      <xdr:colOff>114300</xdr:colOff>
      <xdr:row>16</xdr:row>
      <xdr:rowOff>95250</xdr:rowOff>
    </xdr:to>
    <xdr:sp>
      <xdr:nvSpPr>
        <xdr:cNvPr id="5" name="AutoShape 18">
          <a:hlinkClick r:id="rId2"/>
        </xdr:cNvPr>
        <xdr:cNvSpPr>
          <a:spLocks/>
        </xdr:cNvSpPr>
      </xdr:nvSpPr>
      <xdr:spPr>
        <a:xfrm>
          <a:off x="1666875" y="2171700"/>
          <a:ext cx="981075" cy="514350"/>
        </a:xfrm>
        <a:prstGeom prst="flowChartAlternateProcess">
          <a:avLst/>
        </a:prstGeom>
        <a:solidFill>
          <a:srgbClr val="CCFFCC"/>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Splash Screen</a:t>
          </a:r>
        </a:p>
      </xdr:txBody>
    </xdr:sp>
    <xdr:clientData/>
  </xdr:twoCellAnchor>
  <xdr:twoCellAnchor>
    <xdr:from>
      <xdr:col>3</xdr:col>
      <xdr:colOff>114300</xdr:colOff>
      <xdr:row>12</xdr:row>
      <xdr:rowOff>152400</xdr:rowOff>
    </xdr:from>
    <xdr:to>
      <xdr:col>4</xdr:col>
      <xdr:colOff>0</xdr:colOff>
      <xdr:row>15</xdr:row>
      <xdr:rowOff>0</xdr:rowOff>
    </xdr:to>
    <xdr:sp>
      <xdr:nvSpPr>
        <xdr:cNvPr id="6" name="AutoShape 19"/>
        <xdr:cNvSpPr>
          <a:spLocks/>
        </xdr:cNvSpPr>
      </xdr:nvSpPr>
      <xdr:spPr>
        <a:xfrm flipV="1">
          <a:off x="2647950" y="2095500"/>
          <a:ext cx="495300" cy="333375"/>
        </a:xfrm>
        <a:prstGeom prst="bentConnector3">
          <a:avLst>
            <a:gd name="adj1" fmla="val 48078"/>
            <a:gd name="adj2" fmla="val 728569"/>
            <a:gd name="adj3" fmla="val -534615"/>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57150</xdr:rowOff>
    </xdr:from>
    <xdr:to>
      <xdr:col>5</xdr:col>
      <xdr:colOff>219075</xdr:colOff>
      <xdr:row>14</xdr:row>
      <xdr:rowOff>85725</xdr:rowOff>
    </xdr:to>
    <xdr:sp>
      <xdr:nvSpPr>
        <xdr:cNvPr id="7" name="AutoShape 20">
          <a:hlinkClick r:id="rId3"/>
        </xdr:cNvPr>
        <xdr:cNvSpPr>
          <a:spLocks/>
        </xdr:cNvSpPr>
      </xdr:nvSpPr>
      <xdr:spPr>
        <a:xfrm>
          <a:off x="3143250" y="1838325"/>
          <a:ext cx="828675" cy="514350"/>
        </a:xfrm>
        <a:prstGeom prst="flowChartAlternateProcess">
          <a:avLst/>
        </a:prstGeom>
        <a:solidFill>
          <a:srgbClr val="CCFFCC"/>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Introduction</a:t>
          </a:r>
        </a:p>
      </xdr:txBody>
    </xdr:sp>
    <xdr:clientData/>
  </xdr:twoCellAnchor>
  <xdr:twoCellAnchor>
    <xdr:from>
      <xdr:col>6</xdr:col>
      <xdr:colOff>161925</xdr:colOff>
      <xdr:row>13</xdr:row>
      <xdr:rowOff>9525</xdr:rowOff>
    </xdr:from>
    <xdr:to>
      <xdr:col>7</xdr:col>
      <xdr:colOff>466725</xdr:colOff>
      <xdr:row>16</xdr:row>
      <xdr:rowOff>152400</xdr:rowOff>
    </xdr:to>
    <xdr:sp>
      <xdr:nvSpPr>
        <xdr:cNvPr id="8" name="AutoShape 21">
          <a:hlinkClick r:id="rId4"/>
        </xdr:cNvPr>
        <xdr:cNvSpPr>
          <a:spLocks/>
        </xdr:cNvSpPr>
      </xdr:nvSpPr>
      <xdr:spPr>
        <a:xfrm>
          <a:off x="4524375" y="2114550"/>
          <a:ext cx="914400" cy="628650"/>
        </a:xfrm>
        <a:prstGeom prst="flowChartAlternateProcess">
          <a:avLst/>
        </a:prstGeom>
        <a:solidFill>
          <a:srgbClr val="CCFFCC"/>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Input Data</a:t>
          </a:r>
        </a:p>
      </xdr:txBody>
    </xdr:sp>
    <xdr:clientData/>
  </xdr:twoCellAnchor>
  <xdr:twoCellAnchor>
    <xdr:from>
      <xdr:col>8</xdr:col>
      <xdr:colOff>495300</xdr:colOff>
      <xdr:row>12</xdr:row>
      <xdr:rowOff>123825</xdr:rowOff>
    </xdr:from>
    <xdr:to>
      <xdr:col>10</xdr:col>
      <xdr:colOff>333375</xdr:colOff>
      <xdr:row>17</xdr:row>
      <xdr:rowOff>38100</xdr:rowOff>
    </xdr:to>
    <xdr:sp>
      <xdr:nvSpPr>
        <xdr:cNvPr id="9" name="AutoShape 22">
          <a:hlinkClick r:id="rId5"/>
        </xdr:cNvPr>
        <xdr:cNvSpPr>
          <a:spLocks/>
        </xdr:cNvSpPr>
      </xdr:nvSpPr>
      <xdr:spPr>
        <a:xfrm>
          <a:off x="6076950" y="2066925"/>
          <a:ext cx="1057275" cy="723900"/>
        </a:xfrm>
        <a:prstGeom prst="flowChartAlternateProcess">
          <a:avLst/>
        </a:prstGeom>
        <a:solidFill>
          <a:srgbClr val="CCFFCC"/>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View 
Pension Plotter</a:t>
          </a:r>
        </a:p>
      </xdr:txBody>
    </xdr:sp>
    <xdr:clientData/>
  </xdr:twoCellAnchor>
  <xdr:twoCellAnchor>
    <xdr:from>
      <xdr:col>5</xdr:col>
      <xdr:colOff>219075</xdr:colOff>
      <xdr:row>12</xdr:row>
      <xdr:rowOff>152400</xdr:rowOff>
    </xdr:from>
    <xdr:to>
      <xdr:col>6</xdr:col>
      <xdr:colOff>161925</xdr:colOff>
      <xdr:row>15</xdr:row>
      <xdr:rowOff>0</xdr:rowOff>
    </xdr:to>
    <xdr:sp>
      <xdr:nvSpPr>
        <xdr:cNvPr id="10" name="AutoShape 24"/>
        <xdr:cNvSpPr>
          <a:spLocks/>
        </xdr:cNvSpPr>
      </xdr:nvSpPr>
      <xdr:spPr>
        <a:xfrm>
          <a:off x="3971925" y="2095500"/>
          <a:ext cx="552450" cy="333375"/>
        </a:xfrm>
        <a:prstGeom prst="bentConnector3">
          <a:avLst>
            <a:gd name="adj1" fmla="val 48277"/>
            <a:gd name="adj2" fmla="val -628569"/>
            <a:gd name="adj3" fmla="val -718967"/>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15</xdr:row>
      <xdr:rowOff>0</xdr:rowOff>
    </xdr:from>
    <xdr:to>
      <xdr:col>8</xdr:col>
      <xdr:colOff>495300</xdr:colOff>
      <xdr:row>15</xdr:row>
      <xdr:rowOff>0</xdr:rowOff>
    </xdr:to>
    <xdr:sp>
      <xdr:nvSpPr>
        <xdr:cNvPr id="11" name="AutoShape 25"/>
        <xdr:cNvSpPr>
          <a:spLocks/>
        </xdr:cNvSpPr>
      </xdr:nvSpPr>
      <xdr:spPr>
        <a:xfrm>
          <a:off x="5438775" y="2428875"/>
          <a:ext cx="638175" cy="0"/>
        </a:xfrm>
        <a:prstGeom prst="straightConnector1">
          <a:avLst>
            <a:gd name="adj1" fmla="val -902240"/>
            <a:gd name="adj2" fmla="val -50004"/>
            <a:gd name="adj3" fmla="val -902240"/>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47625</xdr:rowOff>
    </xdr:from>
    <xdr:to>
      <xdr:col>5</xdr:col>
      <xdr:colOff>219075</xdr:colOff>
      <xdr:row>18</xdr:row>
      <xdr:rowOff>76200</xdr:rowOff>
    </xdr:to>
    <xdr:sp>
      <xdr:nvSpPr>
        <xdr:cNvPr id="12" name="AutoShape 27">
          <a:hlinkClick r:id="rId6"/>
        </xdr:cNvPr>
        <xdr:cNvSpPr>
          <a:spLocks/>
        </xdr:cNvSpPr>
      </xdr:nvSpPr>
      <xdr:spPr>
        <a:xfrm>
          <a:off x="3143250" y="2476500"/>
          <a:ext cx="828675" cy="514350"/>
        </a:xfrm>
        <a:prstGeom prst="flowChartAlternateProcess">
          <a:avLst/>
        </a:prstGeom>
        <a:solidFill>
          <a:srgbClr val="CCFFCC"/>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Help</a:t>
          </a:r>
        </a:p>
      </xdr:txBody>
    </xdr:sp>
    <xdr:clientData/>
  </xdr:twoCellAnchor>
  <xdr:twoCellAnchor>
    <xdr:from>
      <xdr:col>3</xdr:col>
      <xdr:colOff>114300</xdr:colOff>
      <xdr:row>15</xdr:row>
      <xdr:rowOff>0</xdr:rowOff>
    </xdr:from>
    <xdr:to>
      <xdr:col>4</xdr:col>
      <xdr:colOff>0</xdr:colOff>
      <xdr:row>16</xdr:row>
      <xdr:rowOff>142875</xdr:rowOff>
    </xdr:to>
    <xdr:sp>
      <xdr:nvSpPr>
        <xdr:cNvPr id="13" name="AutoShape 28"/>
        <xdr:cNvSpPr>
          <a:spLocks/>
        </xdr:cNvSpPr>
      </xdr:nvSpPr>
      <xdr:spPr>
        <a:xfrm>
          <a:off x="2647950" y="2428875"/>
          <a:ext cx="495300" cy="304800"/>
        </a:xfrm>
        <a:prstGeom prst="bentConnector3">
          <a:avLst>
            <a:gd name="adj1" fmla="val 48078"/>
            <a:gd name="adj2" fmla="val -796875"/>
            <a:gd name="adj3" fmla="val -534615"/>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15</xdr:row>
      <xdr:rowOff>0</xdr:rowOff>
    </xdr:from>
    <xdr:to>
      <xdr:col>6</xdr:col>
      <xdr:colOff>161925</xdr:colOff>
      <xdr:row>16</xdr:row>
      <xdr:rowOff>142875</xdr:rowOff>
    </xdr:to>
    <xdr:sp>
      <xdr:nvSpPr>
        <xdr:cNvPr id="14" name="AutoShape 29"/>
        <xdr:cNvSpPr>
          <a:spLocks/>
        </xdr:cNvSpPr>
      </xdr:nvSpPr>
      <xdr:spPr>
        <a:xfrm flipV="1">
          <a:off x="3971925" y="2428875"/>
          <a:ext cx="552450" cy="304800"/>
        </a:xfrm>
        <a:prstGeom prst="bentConnector3">
          <a:avLst>
            <a:gd name="adj1" fmla="val 48277"/>
            <a:gd name="adj2" fmla="val 896875"/>
            <a:gd name="adj3" fmla="val -718967"/>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304800</xdr:colOff>
      <xdr:row>60</xdr:row>
      <xdr:rowOff>95250</xdr:rowOff>
    </xdr:to>
    <xdr:sp>
      <xdr:nvSpPr>
        <xdr:cNvPr id="1" name="Rectangle 1">
          <a:hlinkClick r:id="rId1"/>
        </xdr:cNvPr>
        <xdr:cNvSpPr>
          <a:spLocks/>
        </xdr:cNvSpPr>
      </xdr:nvSpPr>
      <xdr:spPr>
        <a:xfrm>
          <a:off x="0" y="0"/>
          <a:ext cx="11534775" cy="1041082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1</xdr:col>
      <xdr:colOff>381000</xdr:colOff>
      <xdr:row>1</xdr:row>
      <xdr:rowOff>381000</xdr:rowOff>
    </xdr:to>
    <xdr:pic>
      <xdr:nvPicPr>
        <xdr:cNvPr id="1" name="Picture 2"/>
        <xdr:cNvPicPr preferRelativeResize="1">
          <a:picLocks noChangeAspect="1"/>
        </xdr:cNvPicPr>
      </xdr:nvPicPr>
      <xdr:blipFill>
        <a:blip r:embed="rId1"/>
        <a:stretch>
          <a:fillRect/>
        </a:stretch>
      </xdr:blipFill>
      <xdr:spPr>
        <a:xfrm>
          <a:off x="819150" y="200025"/>
          <a:ext cx="342900" cy="342900"/>
        </a:xfrm>
        <a:prstGeom prst="rect">
          <a:avLst/>
        </a:prstGeom>
        <a:solidFill>
          <a:srgbClr val="CCFFCC"/>
        </a:solidFill>
        <a:ln w="9525" cmpd="sng">
          <a:solidFill>
            <a:srgbClr val="CCFFFF"/>
          </a:solidFill>
          <a:headEnd type="none"/>
          <a:tailEnd type="none"/>
        </a:ln>
      </xdr:spPr>
    </xdr:pic>
    <xdr:clientData/>
  </xdr:twoCellAnchor>
  <xdr:twoCellAnchor>
    <xdr:from>
      <xdr:col>0</xdr:col>
      <xdr:colOff>161925</xdr:colOff>
      <xdr:row>1</xdr:row>
      <xdr:rowOff>123825</xdr:rowOff>
    </xdr:from>
    <xdr:to>
      <xdr:col>0</xdr:col>
      <xdr:colOff>552450</xdr:colOff>
      <xdr:row>1</xdr:row>
      <xdr:rowOff>342900</xdr:rowOff>
    </xdr:to>
    <xdr:sp>
      <xdr:nvSpPr>
        <xdr:cNvPr id="2" name="Rectangle 3">
          <a:hlinkClick r:id="rId2"/>
        </xdr:cNvPr>
        <xdr:cNvSpPr>
          <a:spLocks/>
        </xdr:cNvSpPr>
      </xdr:nvSpPr>
      <xdr:spPr>
        <a:xfrm>
          <a:off x="161925" y="285750"/>
          <a:ext cx="390525" cy="2190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Back</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2</xdr:row>
      <xdr:rowOff>28575</xdr:rowOff>
    </xdr:from>
    <xdr:to>
      <xdr:col>1</xdr:col>
      <xdr:colOff>400050</xdr:colOff>
      <xdr:row>2</xdr:row>
      <xdr:rowOff>371475</xdr:rowOff>
    </xdr:to>
    <xdr:pic>
      <xdr:nvPicPr>
        <xdr:cNvPr id="1" name="Picture 2"/>
        <xdr:cNvPicPr preferRelativeResize="1">
          <a:picLocks noChangeAspect="1"/>
        </xdr:cNvPicPr>
      </xdr:nvPicPr>
      <xdr:blipFill>
        <a:blip r:embed="rId1"/>
        <a:stretch>
          <a:fillRect/>
        </a:stretch>
      </xdr:blipFill>
      <xdr:spPr>
        <a:xfrm>
          <a:off x="238125" y="180975"/>
          <a:ext cx="342900" cy="342900"/>
        </a:xfrm>
        <a:prstGeom prst="rect">
          <a:avLst/>
        </a:prstGeom>
        <a:solidFill>
          <a:srgbClr val="CCFFCC"/>
        </a:solidFill>
        <a:ln w="9525" cmpd="sng">
          <a:solidFill>
            <a:srgbClr val="CCFFFF"/>
          </a:solidFill>
          <a:headEnd type="none"/>
          <a:tailEnd type="none"/>
        </a:ln>
      </xdr:spPr>
    </xdr:pic>
    <xdr:clientData/>
  </xdr:twoCellAnchor>
  <xdr:twoCellAnchor>
    <xdr:from>
      <xdr:col>1</xdr:col>
      <xdr:colOff>66675</xdr:colOff>
      <xdr:row>28</xdr:row>
      <xdr:rowOff>142875</xdr:rowOff>
    </xdr:from>
    <xdr:to>
      <xdr:col>4</xdr:col>
      <xdr:colOff>304800</xdr:colOff>
      <xdr:row>45</xdr:row>
      <xdr:rowOff>19050</xdr:rowOff>
    </xdr:to>
    <xdr:graphicFrame>
      <xdr:nvGraphicFramePr>
        <xdr:cNvPr id="2" name="Chart 6"/>
        <xdr:cNvGraphicFramePr/>
      </xdr:nvGraphicFramePr>
      <xdr:xfrm>
        <a:off x="247650" y="4791075"/>
        <a:ext cx="4552950" cy="2628900"/>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9525</xdr:colOff>
      <xdr:row>15</xdr:row>
      <xdr:rowOff>76200</xdr:rowOff>
    </xdr:from>
    <xdr:to>
      <xdr:col>8</xdr:col>
      <xdr:colOff>1476375</xdr:colOff>
      <xdr:row>15</xdr:row>
      <xdr:rowOff>209550</xdr:rowOff>
    </xdr:to>
    <xdr:pic>
      <xdr:nvPicPr>
        <xdr:cNvPr id="3" name="ScrollBar1"/>
        <xdr:cNvPicPr preferRelativeResize="1">
          <a:picLocks noChangeAspect="1"/>
        </xdr:cNvPicPr>
      </xdr:nvPicPr>
      <xdr:blipFill>
        <a:blip r:embed="rId3"/>
        <a:stretch>
          <a:fillRect/>
        </a:stretch>
      </xdr:blipFill>
      <xdr:spPr>
        <a:xfrm>
          <a:off x="7191375" y="2552700"/>
          <a:ext cx="2085975" cy="133350"/>
        </a:xfrm>
        <a:prstGeom prst="rect">
          <a:avLst/>
        </a:prstGeom>
        <a:solidFill>
          <a:srgbClr val="FFFFFF"/>
        </a:solidFill>
        <a:ln w="1" cmpd="sng">
          <a:noFill/>
        </a:ln>
      </xdr:spPr>
    </xdr:pic>
    <xdr:clientData/>
  </xdr:twoCellAnchor>
  <xdr:twoCellAnchor editAs="oneCell">
    <xdr:from>
      <xdr:col>7</xdr:col>
      <xdr:colOff>9525</xdr:colOff>
      <xdr:row>16</xdr:row>
      <xdr:rowOff>28575</xdr:rowOff>
    </xdr:from>
    <xdr:to>
      <xdr:col>8</xdr:col>
      <xdr:colOff>1476375</xdr:colOff>
      <xdr:row>16</xdr:row>
      <xdr:rowOff>161925</xdr:rowOff>
    </xdr:to>
    <xdr:pic>
      <xdr:nvPicPr>
        <xdr:cNvPr id="4" name="ScrollBar2"/>
        <xdr:cNvPicPr preferRelativeResize="1">
          <a:picLocks noChangeAspect="1"/>
        </xdr:cNvPicPr>
      </xdr:nvPicPr>
      <xdr:blipFill>
        <a:blip r:embed="rId4"/>
        <a:stretch>
          <a:fillRect/>
        </a:stretch>
      </xdr:blipFill>
      <xdr:spPr>
        <a:xfrm>
          <a:off x="7191375" y="2714625"/>
          <a:ext cx="2085975" cy="133350"/>
        </a:xfrm>
        <a:prstGeom prst="rect">
          <a:avLst/>
        </a:prstGeom>
        <a:solidFill>
          <a:srgbClr val="FFFFFF"/>
        </a:solidFill>
        <a:ln w="1" cmpd="sng">
          <a:noFill/>
        </a:ln>
      </xdr:spPr>
    </xdr:pic>
    <xdr:clientData/>
  </xdr:twoCellAnchor>
  <xdr:twoCellAnchor editAs="oneCell">
    <xdr:from>
      <xdr:col>7</xdr:col>
      <xdr:colOff>9525</xdr:colOff>
      <xdr:row>17</xdr:row>
      <xdr:rowOff>19050</xdr:rowOff>
    </xdr:from>
    <xdr:to>
      <xdr:col>8</xdr:col>
      <xdr:colOff>1476375</xdr:colOff>
      <xdr:row>17</xdr:row>
      <xdr:rowOff>152400</xdr:rowOff>
    </xdr:to>
    <xdr:pic>
      <xdr:nvPicPr>
        <xdr:cNvPr id="5" name="ScrollBar3"/>
        <xdr:cNvPicPr preferRelativeResize="1">
          <a:picLocks noChangeAspect="1"/>
        </xdr:cNvPicPr>
      </xdr:nvPicPr>
      <xdr:blipFill>
        <a:blip r:embed="rId5"/>
        <a:stretch>
          <a:fillRect/>
        </a:stretch>
      </xdr:blipFill>
      <xdr:spPr>
        <a:xfrm>
          <a:off x="7191375" y="2867025"/>
          <a:ext cx="2085975" cy="133350"/>
        </a:xfrm>
        <a:prstGeom prst="rect">
          <a:avLst/>
        </a:prstGeom>
        <a:solidFill>
          <a:srgbClr val="FFFFFF"/>
        </a:solidFill>
        <a:ln w="1" cmpd="sng">
          <a:noFill/>
        </a:ln>
      </xdr:spPr>
    </xdr:pic>
    <xdr:clientData/>
  </xdr:twoCellAnchor>
  <xdr:twoCellAnchor editAs="oneCell">
    <xdr:from>
      <xdr:col>7</xdr:col>
      <xdr:colOff>9525</xdr:colOff>
      <xdr:row>19</xdr:row>
      <xdr:rowOff>0</xdr:rowOff>
    </xdr:from>
    <xdr:to>
      <xdr:col>8</xdr:col>
      <xdr:colOff>1476375</xdr:colOff>
      <xdr:row>19</xdr:row>
      <xdr:rowOff>133350</xdr:rowOff>
    </xdr:to>
    <xdr:pic>
      <xdr:nvPicPr>
        <xdr:cNvPr id="6" name="ScrollBar5"/>
        <xdr:cNvPicPr preferRelativeResize="1">
          <a:picLocks noChangeAspect="1"/>
        </xdr:cNvPicPr>
      </xdr:nvPicPr>
      <xdr:blipFill>
        <a:blip r:embed="rId6"/>
        <a:stretch>
          <a:fillRect/>
        </a:stretch>
      </xdr:blipFill>
      <xdr:spPr>
        <a:xfrm>
          <a:off x="7191375" y="3171825"/>
          <a:ext cx="2085975" cy="133350"/>
        </a:xfrm>
        <a:prstGeom prst="rect">
          <a:avLst/>
        </a:prstGeom>
        <a:solidFill>
          <a:srgbClr val="FFFFFF"/>
        </a:solidFill>
        <a:ln w="1" cmpd="sng">
          <a:noFill/>
        </a:ln>
      </xdr:spPr>
    </xdr:pic>
    <xdr:clientData/>
  </xdr:twoCellAnchor>
  <xdr:twoCellAnchor editAs="oneCell">
    <xdr:from>
      <xdr:col>7</xdr:col>
      <xdr:colOff>9525</xdr:colOff>
      <xdr:row>20</xdr:row>
      <xdr:rowOff>9525</xdr:rowOff>
    </xdr:from>
    <xdr:to>
      <xdr:col>8</xdr:col>
      <xdr:colOff>1476375</xdr:colOff>
      <xdr:row>20</xdr:row>
      <xdr:rowOff>142875</xdr:rowOff>
    </xdr:to>
    <xdr:pic>
      <xdr:nvPicPr>
        <xdr:cNvPr id="7" name="ScrollBar6"/>
        <xdr:cNvPicPr preferRelativeResize="1">
          <a:picLocks noChangeAspect="1"/>
        </xdr:cNvPicPr>
      </xdr:nvPicPr>
      <xdr:blipFill>
        <a:blip r:embed="rId7"/>
        <a:stretch>
          <a:fillRect/>
        </a:stretch>
      </xdr:blipFill>
      <xdr:spPr>
        <a:xfrm>
          <a:off x="7191375" y="3343275"/>
          <a:ext cx="2085975" cy="133350"/>
        </a:xfrm>
        <a:prstGeom prst="rect">
          <a:avLst/>
        </a:prstGeom>
        <a:solidFill>
          <a:srgbClr val="FFFFFF"/>
        </a:solidFill>
        <a:ln w="1" cmpd="sng">
          <a:noFill/>
        </a:ln>
      </xdr:spPr>
    </xdr:pic>
    <xdr:clientData/>
  </xdr:twoCellAnchor>
  <xdr:twoCellAnchor editAs="oneCell">
    <xdr:from>
      <xdr:col>7</xdr:col>
      <xdr:colOff>9525</xdr:colOff>
      <xdr:row>21</xdr:row>
      <xdr:rowOff>19050</xdr:rowOff>
    </xdr:from>
    <xdr:to>
      <xdr:col>8</xdr:col>
      <xdr:colOff>1476375</xdr:colOff>
      <xdr:row>21</xdr:row>
      <xdr:rowOff>152400</xdr:rowOff>
    </xdr:to>
    <xdr:pic>
      <xdr:nvPicPr>
        <xdr:cNvPr id="8" name="ScrollBar7"/>
        <xdr:cNvPicPr preferRelativeResize="1">
          <a:picLocks noChangeAspect="1"/>
        </xdr:cNvPicPr>
      </xdr:nvPicPr>
      <xdr:blipFill>
        <a:blip r:embed="rId8"/>
        <a:stretch>
          <a:fillRect/>
        </a:stretch>
      </xdr:blipFill>
      <xdr:spPr>
        <a:xfrm>
          <a:off x="7191375" y="3514725"/>
          <a:ext cx="2085975" cy="133350"/>
        </a:xfrm>
        <a:prstGeom prst="rect">
          <a:avLst/>
        </a:prstGeom>
        <a:solidFill>
          <a:srgbClr val="FFFFFF"/>
        </a:solidFill>
        <a:ln w="1" cmpd="sng">
          <a:noFill/>
        </a:ln>
      </xdr:spPr>
    </xdr:pic>
    <xdr:clientData/>
  </xdr:twoCellAnchor>
  <xdr:twoCellAnchor>
    <xdr:from>
      <xdr:col>4</xdr:col>
      <xdr:colOff>419100</xdr:colOff>
      <xdr:row>28</xdr:row>
      <xdr:rowOff>152400</xdr:rowOff>
    </xdr:from>
    <xdr:to>
      <xdr:col>9</xdr:col>
      <xdr:colOff>19050</xdr:colOff>
      <xdr:row>45</xdr:row>
      <xdr:rowOff>0</xdr:rowOff>
    </xdr:to>
    <xdr:graphicFrame>
      <xdr:nvGraphicFramePr>
        <xdr:cNvPr id="9" name="Chart 26"/>
        <xdr:cNvGraphicFramePr/>
      </xdr:nvGraphicFramePr>
      <xdr:xfrm>
        <a:off x="4914900" y="4800600"/>
        <a:ext cx="4419600" cy="2600325"/>
      </xdr:xfrm>
      <a:graphic>
        <a:graphicData uri="http://schemas.openxmlformats.org/drawingml/2006/chart">
          <c:chart xmlns:c="http://schemas.openxmlformats.org/drawingml/2006/chart" r:id="rId9"/>
        </a:graphicData>
      </a:graphic>
    </xdr:graphicFrame>
    <xdr:clientData/>
  </xdr:twoCellAnchor>
  <xdr:twoCellAnchor>
    <xdr:from>
      <xdr:col>1</xdr:col>
      <xdr:colOff>47625</xdr:colOff>
      <xdr:row>3</xdr:row>
      <xdr:rowOff>76200</xdr:rowOff>
    </xdr:from>
    <xdr:to>
      <xdr:col>6</xdr:col>
      <xdr:colOff>990600</xdr:colOff>
      <xdr:row>27</xdr:row>
      <xdr:rowOff>95250</xdr:rowOff>
    </xdr:to>
    <xdr:graphicFrame>
      <xdr:nvGraphicFramePr>
        <xdr:cNvPr id="10" name="Chart 27"/>
        <xdr:cNvGraphicFramePr/>
      </xdr:nvGraphicFramePr>
      <xdr:xfrm>
        <a:off x="228600" y="638175"/>
        <a:ext cx="6734175" cy="3943350"/>
      </xdr:xfrm>
      <a:graphic>
        <a:graphicData uri="http://schemas.openxmlformats.org/drawingml/2006/chart">
          <c:chart xmlns:c="http://schemas.openxmlformats.org/drawingml/2006/chart" r:id="rId10"/>
        </a:graphicData>
      </a:graphic>
    </xdr:graphicFrame>
    <xdr:clientData/>
  </xdr:twoCellAnchor>
  <xdr:twoCellAnchor editAs="oneCell">
    <xdr:from>
      <xdr:col>7</xdr:col>
      <xdr:colOff>9525</xdr:colOff>
      <xdr:row>22</xdr:row>
      <xdr:rowOff>28575</xdr:rowOff>
    </xdr:from>
    <xdr:to>
      <xdr:col>8</xdr:col>
      <xdr:colOff>1476375</xdr:colOff>
      <xdr:row>22</xdr:row>
      <xdr:rowOff>161925</xdr:rowOff>
    </xdr:to>
    <xdr:pic>
      <xdr:nvPicPr>
        <xdr:cNvPr id="11" name="ScrollBar4"/>
        <xdr:cNvPicPr preferRelativeResize="1">
          <a:picLocks noChangeAspect="1"/>
        </xdr:cNvPicPr>
      </xdr:nvPicPr>
      <xdr:blipFill>
        <a:blip r:embed="rId11"/>
        <a:stretch>
          <a:fillRect/>
        </a:stretch>
      </xdr:blipFill>
      <xdr:spPr>
        <a:xfrm>
          <a:off x="7191375" y="3686175"/>
          <a:ext cx="2085975" cy="133350"/>
        </a:xfrm>
        <a:prstGeom prst="rect">
          <a:avLst/>
        </a:prstGeom>
        <a:solidFill>
          <a:srgbClr val="FFFFFF"/>
        </a:solidFill>
        <a:ln w="1" cmpd="sng">
          <a:noFill/>
        </a:ln>
      </xdr:spPr>
    </xdr:pic>
    <xdr:clientData/>
  </xdr:twoCellAnchor>
  <xdr:twoCellAnchor editAs="oneCell">
    <xdr:from>
      <xdr:col>7</xdr:col>
      <xdr:colOff>9525</xdr:colOff>
      <xdr:row>23</xdr:row>
      <xdr:rowOff>28575</xdr:rowOff>
    </xdr:from>
    <xdr:to>
      <xdr:col>8</xdr:col>
      <xdr:colOff>1476375</xdr:colOff>
      <xdr:row>23</xdr:row>
      <xdr:rowOff>152400</xdr:rowOff>
    </xdr:to>
    <xdr:pic>
      <xdr:nvPicPr>
        <xdr:cNvPr id="12" name="ScrollBar8"/>
        <xdr:cNvPicPr preferRelativeResize="1">
          <a:picLocks noChangeAspect="1"/>
        </xdr:cNvPicPr>
      </xdr:nvPicPr>
      <xdr:blipFill>
        <a:blip r:embed="rId12"/>
        <a:stretch>
          <a:fillRect/>
        </a:stretch>
      </xdr:blipFill>
      <xdr:spPr>
        <a:xfrm>
          <a:off x="7191375" y="3848100"/>
          <a:ext cx="2085975" cy="123825"/>
        </a:xfrm>
        <a:prstGeom prst="rect">
          <a:avLst/>
        </a:prstGeom>
        <a:solidFill>
          <a:srgbClr val="FFFFFF"/>
        </a:solidFill>
        <a:ln w="1" cmpd="sng">
          <a:noFill/>
        </a:ln>
      </xdr:spPr>
    </xdr:pic>
    <xdr:clientData/>
  </xdr:twoCellAnchor>
  <xdr:twoCellAnchor editAs="oneCell">
    <xdr:from>
      <xdr:col>7</xdr:col>
      <xdr:colOff>9525</xdr:colOff>
      <xdr:row>24</xdr:row>
      <xdr:rowOff>19050</xdr:rowOff>
    </xdr:from>
    <xdr:to>
      <xdr:col>8</xdr:col>
      <xdr:colOff>1476375</xdr:colOff>
      <xdr:row>24</xdr:row>
      <xdr:rowOff>152400</xdr:rowOff>
    </xdr:to>
    <xdr:pic>
      <xdr:nvPicPr>
        <xdr:cNvPr id="13" name="ScrollBar9"/>
        <xdr:cNvPicPr preferRelativeResize="1">
          <a:picLocks noChangeAspect="1"/>
        </xdr:cNvPicPr>
      </xdr:nvPicPr>
      <xdr:blipFill>
        <a:blip r:embed="rId4"/>
        <a:stretch>
          <a:fillRect/>
        </a:stretch>
      </xdr:blipFill>
      <xdr:spPr>
        <a:xfrm>
          <a:off x="7191375" y="4010025"/>
          <a:ext cx="2085975" cy="133350"/>
        </a:xfrm>
        <a:prstGeom prst="rect">
          <a:avLst/>
        </a:prstGeom>
        <a:solidFill>
          <a:srgbClr val="FFFFFF"/>
        </a:solidFill>
        <a:ln w="1" cmpd="sng">
          <a:noFill/>
        </a:ln>
      </xdr:spPr>
    </xdr:pic>
    <xdr:clientData/>
  </xdr:twoCellAnchor>
  <xdr:twoCellAnchor>
    <xdr:from>
      <xdr:col>1</xdr:col>
      <xdr:colOff>0</xdr:colOff>
      <xdr:row>0</xdr:row>
      <xdr:rowOff>9525</xdr:rowOff>
    </xdr:from>
    <xdr:to>
      <xdr:col>1</xdr:col>
      <xdr:colOff>390525</xdr:colOff>
      <xdr:row>1</xdr:row>
      <xdr:rowOff>57150</xdr:rowOff>
    </xdr:to>
    <xdr:sp>
      <xdr:nvSpPr>
        <xdr:cNvPr id="14" name="Rectangle 41">
          <a:hlinkClick r:id="rId13"/>
        </xdr:cNvPr>
        <xdr:cNvSpPr>
          <a:spLocks/>
        </xdr:cNvSpPr>
      </xdr:nvSpPr>
      <xdr:spPr>
        <a:xfrm>
          <a:off x="180975" y="9525"/>
          <a:ext cx="390525" cy="1238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Back</a:t>
          </a:r>
        </a:p>
      </xdr:txBody>
    </xdr:sp>
    <xdr:clientData/>
  </xdr:twoCellAnchor>
  <xdr:twoCellAnchor editAs="oneCell">
    <xdr:from>
      <xdr:col>7</xdr:col>
      <xdr:colOff>9525</xdr:colOff>
      <xdr:row>18</xdr:row>
      <xdr:rowOff>9525</xdr:rowOff>
    </xdr:from>
    <xdr:to>
      <xdr:col>8</xdr:col>
      <xdr:colOff>1476375</xdr:colOff>
      <xdr:row>18</xdr:row>
      <xdr:rowOff>142875</xdr:rowOff>
    </xdr:to>
    <xdr:pic>
      <xdr:nvPicPr>
        <xdr:cNvPr id="15" name="ScrollBar10"/>
        <xdr:cNvPicPr preferRelativeResize="1">
          <a:picLocks noChangeAspect="1"/>
        </xdr:cNvPicPr>
      </xdr:nvPicPr>
      <xdr:blipFill>
        <a:blip r:embed="rId14"/>
        <a:stretch>
          <a:fillRect/>
        </a:stretch>
      </xdr:blipFill>
      <xdr:spPr>
        <a:xfrm>
          <a:off x="7191375" y="3019425"/>
          <a:ext cx="2085975" cy="133350"/>
        </a:xfrm>
        <a:prstGeom prst="rect">
          <a:avLst/>
        </a:prstGeom>
        <a:solidFill>
          <a:srgbClr val="FFFFFF"/>
        </a:solidFill>
        <a:ln w="1" cmpd="sng">
          <a:noFill/>
        </a:ln>
      </xdr:spPr>
    </xdr:pic>
    <xdr:clientData/>
  </xdr:twoCellAnchor>
  <xdr:twoCellAnchor>
    <xdr:from>
      <xdr:col>8</xdr:col>
      <xdr:colOff>847725</xdr:colOff>
      <xdr:row>2</xdr:row>
      <xdr:rowOff>209550</xdr:rowOff>
    </xdr:from>
    <xdr:to>
      <xdr:col>8</xdr:col>
      <xdr:colOff>1476375</xdr:colOff>
      <xdr:row>2</xdr:row>
      <xdr:rowOff>381000</xdr:rowOff>
    </xdr:to>
    <xdr:sp macro="[0]!resetdata3">
      <xdr:nvSpPr>
        <xdr:cNvPr id="16" name="Rectangle 59"/>
        <xdr:cNvSpPr>
          <a:spLocks/>
        </xdr:cNvSpPr>
      </xdr:nvSpPr>
      <xdr:spPr>
        <a:xfrm>
          <a:off x="8648700" y="361950"/>
          <a:ext cx="628650"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Reset</a:t>
          </a:r>
        </a:p>
      </xdr:txBody>
    </xdr:sp>
    <xdr:clientData/>
  </xdr:twoCellAnchor>
  <xdr:twoCellAnchor>
    <xdr:from>
      <xdr:col>8</xdr:col>
      <xdr:colOff>9525</xdr:colOff>
      <xdr:row>7</xdr:row>
      <xdr:rowOff>9525</xdr:rowOff>
    </xdr:from>
    <xdr:to>
      <xdr:col>8</xdr:col>
      <xdr:colOff>1504950</xdr:colOff>
      <xdr:row>7</xdr:row>
      <xdr:rowOff>152400</xdr:rowOff>
    </xdr:to>
    <xdr:sp>
      <xdr:nvSpPr>
        <xdr:cNvPr id="17" name="Rectangle 61"/>
        <xdr:cNvSpPr>
          <a:spLocks/>
        </xdr:cNvSpPr>
      </xdr:nvSpPr>
      <xdr:spPr>
        <a:xfrm>
          <a:off x="7810500" y="1190625"/>
          <a:ext cx="1495425" cy="142875"/>
        </a:xfrm>
        <a:prstGeom prst="rect">
          <a:avLst/>
        </a:prstGeom>
        <a:solidFill>
          <a:srgbClr val="C0C0C0"/>
        </a:solidFill>
        <a:ln w="9525" cmpd="sng">
          <a:noFill/>
        </a:ln>
      </xdr:spPr>
      <xdr:txBody>
        <a:bodyPr vertOverflow="clip" wrap="square"/>
        <a:p>
          <a:pPr algn="l">
            <a:defRPr/>
          </a:pPr>
          <a:r>
            <a:rPr lang="en-US" cap="none" sz="800" b="0" i="0" u="none" baseline="0">
              <a:latin typeface="Arial"/>
              <a:ea typeface="Arial"/>
              <a:cs typeface="Arial"/>
            </a:rPr>
            <a:t>Retirement Date</a:t>
          </a:r>
        </a:p>
      </xdr:txBody>
    </xdr:sp>
    <xdr:clientData/>
  </xdr:twoCellAnchor>
  <xdr:twoCellAnchor>
    <xdr:from>
      <xdr:col>8</xdr:col>
      <xdr:colOff>19050</xdr:colOff>
      <xdr:row>12</xdr:row>
      <xdr:rowOff>19050</xdr:rowOff>
    </xdr:from>
    <xdr:to>
      <xdr:col>9</xdr:col>
      <xdr:colOff>0</xdr:colOff>
      <xdr:row>13</xdr:row>
      <xdr:rowOff>0</xdr:rowOff>
    </xdr:to>
    <xdr:sp>
      <xdr:nvSpPr>
        <xdr:cNvPr id="18" name="Rectangle 62"/>
        <xdr:cNvSpPr>
          <a:spLocks/>
        </xdr:cNvSpPr>
      </xdr:nvSpPr>
      <xdr:spPr>
        <a:xfrm>
          <a:off x="7820025" y="2009775"/>
          <a:ext cx="1495425" cy="142875"/>
        </a:xfrm>
        <a:prstGeom prst="rect">
          <a:avLst/>
        </a:prstGeom>
        <a:solidFill>
          <a:srgbClr val="C0C0C0"/>
        </a:solidFill>
        <a:ln w="9525" cmpd="sng">
          <a:noFill/>
        </a:ln>
      </xdr:spPr>
      <xdr:txBody>
        <a:bodyPr vertOverflow="clip" wrap="square"/>
        <a:p>
          <a:pPr algn="l">
            <a:defRPr/>
          </a:pPr>
          <a:r>
            <a:rPr lang="en-US" cap="none" sz="800" b="1" i="0" u="none" baseline="0">
              <a:solidFill>
                <a:srgbClr val="FFFF00"/>
              </a:solidFill>
              <a:latin typeface="Arial"/>
              <a:ea typeface="Arial"/>
              <a:cs typeface="Arial"/>
            </a:rPr>
            <a:t>Company Pension start date</a:t>
          </a:r>
        </a:p>
      </xdr:txBody>
    </xdr:sp>
    <xdr:clientData/>
  </xdr:twoCellAnchor>
  <xdr:twoCellAnchor>
    <xdr:from>
      <xdr:col>8</xdr:col>
      <xdr:colOff>9525</xdr:colOff>
      <xdr:row>14</xdr:row>
      <xdr:rowOff>9525</xdr:rowOff>
    </xdr:from>
    <xdr:to>
      <xdr:col>8</xdr:col>
      <xdr:colOff>1504950</xdr:colOff>
      <xdr:row>14</xdr:row>
      <xdr:rowOff>152400</xdr:rowOff>
    </xdr:to>
    <xdr:sp>
      <xdr:nvSpPr>
        <xdr:cNvPr id="19" name="Rectangle 63"/>
        <xdr:cNvSpPr>
          <a:spLocks/>
        </xdr:cNvSpPr>
      </xdr:nvSpPr>
      <xdr:spPr>
        <a:xfrm>
          <a:off x="7810500" y="2324100"/>
          <a:ext cx="1495425" cy="142875"/>
        </a:xfrm>
        <a:prstGeom prst="rect">
          <a:avLst/>
        </a:prstGeom>
        <a:solidFill>
          <a:srgbClr val="C0C0C0"/>
        </a:solidFill>
        <a:ln w="9525" cmpd="sng">
          <a:noFill/>
        </a:ln>
      </xdr:spPr>
      <xdr:txBody>
        <a:bodyPr vertOverflow="clip" wrap="square"/>
        <a:p>
          <a:pPr algn="l">
            <a:defRPr/>
          </a:pPr>
          <a:r>
            <a:rPr lang="en-US" cap="none" sz="800" b="0" i="0" u="none" baseline="0">
              <a:solidFill>
                <a:srgbClr val="800000"/>
              </a:solidFill>
              <a:latin typeface="Arial"/>
              <a:ea typeface="Arial"/>
              <a:cs typeface="Arial"/>
            </a:rPr>
            <a:t> Pension (2) start 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3</xdr:row>
      <xdr:rowOff>9525</xdr:rowOff>
    </xdr:from>
    <xdr:to>
      <xdr:col>14</xdr:col>
      <xdr:colOff>85725</xdr:colOff>
      <xdr:row>35</xdr:row>
      <xdr:rowOff>19050</xdr:rowOff>
    </xdr:to>
    <xdr:pic>
      <xdr:nvPicPr>
        <xdr:cNvPr id="1" name="Picture 1"/>
        <xdr:cNvPicPr preferRelativeResize="1">
          <a:picLocks noChangeAspect="1"/>
        </xdr:cNvPicPr>
      </xdr:nvPicPr>
      <xdr:blipFill>
        <a:blip r:embed="rId1"/>
        <a:srcRect l="3021" t="12638" r="2915" b="11666"/>
        <a:stretch>
          <a:fillRect/>
        </a:stretch>
      </xdr:blipFill>
      <xdr:spPr>
        <a:xfrm>
          <a:off x="19050" y="676275"/>
          <a:ext cx="8601075" cy="5191125"/>
        </a:xfrm>
        <a:prstGeom prst="rect">
          <a:avLst/>
        </a:prstGeom>
        <a:noFill/>
        <a:ln w="9525" cmpd="sng">
          <a:noFill/>
        </a:ln>
      </xdr:spPr>
    </xdr:pic>
    <xdr:clientData/>
  </xdr:twoCellAnchor>
  <xdr:twoCellAnchor editAs="oneCell">
    <xdr:from>
      <xdr:col>0</xdr:col>
      <xdr:colOff>66675</xdr:colOff>
      <xdr:row>34</xdr:row>
      <xdr:rowOff>152400</xdr:rowOff>
    </xdr:from>
    <xdr:to>
      <xdr:col>15</xdr:col>
      <xdr:colOff>66675</xdr:colOff>
      <xdr:row>72</xdr:row>
      <xdr:rowOff>28575</xdr:rowOff>
    </xdr:to>
    <xdr:pic>
      <xdr:nvPicPr>
        <xdr:cNvPr id="2" name="Picture 2"/>
        <xdr:cNvPicPr preferRelativeResize="1">
          <a:picLocks noChangeAspect="1"/>
        </xdr:cNvPicPr>
      </xdr:nvPicPr>
      <xdr:blipFill>
        <a:blip r:embed="rId2"/>
        <a:srcRect t="12083"/>
        <a:stretch>
          <a:fillRect/>
        </a:stretch>
      </xdr:blipFill>
      <xdr:spPr>
        <a:xfrm>
          <a:off x="66675" y="5838825"/>
          <a:ext cx="9144000" cy="6029325"/>
        </a:xfrm>
        <a:prstGeom prst="rect">
          <a:avLst/>
        </a:prstGeom>
        <a:noFill/>
        <a:ln w="9525" cmpd="sng">
          <a:noFill/>
        </a:ln>
      </xdr:spPr>
    </xdr:pic>
    <xdr:clientData/>
  </xdr:twoCellAnchor>
  <xdr:twoCellAnchor>
    <xdr:from>
      <xdr:col>0</xdr:col>
      <xdr:colOff>0</xdr:colOff>
      <xdr:row>0</xdr:row>
      <xdr:rowOff>0</xdr:rowOff>
    </xdr:from>
    <xdr:to>
      <xdr:col>18</xdr:col>
      <xdr:colOff>561975</xdr:colOff>
      <xdr:row>96</xdr:row>
      <xdr:rowOff>19050</xdr:rowOff>
    </xdr:to>
    <xdr:sp>
      <xdr:nvSpPr>
        <xdr:cNvPr id="3" name="Rectangle 4">
          <a:hlinkClick r:id="rId3"/>
        </xdr:cNvPr>
        <xdr:cNvSpPr>
          <a:spLocks/>
        </xdr:cNvSpPr>
      </xdr:nvSpPr>
      <xdr:spPr>
        <a:xfrm>
          <a:off x="0" y="0"/>
          <a:ext cx="11534775" cy="1574482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irect.gov.uk/en/Pensionsandretirementplanning/StatePension/DG_4017919"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hyperlink" Target="http://www.excelinbusiness.co.uk/"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pageSetUpPr fitToPage="1"/>
  </sheetPr>
  <dimension ref="B2:E25"/>
  <sheetViews>
    <sheetView showRowColHeaders="0" tabSelected="1" workbookViewId="0" topLeftCell="A1">
      <selection activeCell="C21" sqref="C21:D21"/>
    </sheetView>
  </sheetViews>
  <sheetFormatPr defaultColWidth="9.140625" defaultRowHeight="12.75"/>
  <cols>
    <col min="1" max="2" width="9.140625" style="2" customWidth="1"/>
    <col min="3" max="3" width="47.7109375" style="2" customWidth="1"/>
    <col min="4" max="4" width="42.28125" style="2" customWidth="1"/>
    <col min="5" max="16384" width="9.140625" style="2" customWidth="1"/>
  </cols>
  <sheetData>
    <row r="1" ht="13.5" thickBot="1"/>
    <row r="2" spans="2:5" s="3" customFormat="1" ht="39" customHeight="1" thickBot="1">
      <c r="B2" s="17"/>
      <c r="C2" s="20" t="s">
        <v>9</v>
      </c>
      <c r="D2" s="22" t="s">
        <v>8</v>
      </c>
      <c r="E2" s="18"/>
    </row>
    <row r="3" spans="2:5" ht="12.75">
      <c r="B3" s="8"/>
      <c r="C3" s="10"/>
      <c r="D3" s="10"/>
      <c r="E3" s="9"/>
    </row>
    <row r="4" spans="2:5" ht="33" customHeight="1">
      <c r="B4" s="8"/>
      <c r="C4" s="54"/>
      <c r="D4" s="173" t="s">
        <v>25</v>
      </c>
      <c r="E4" s="9"/>
    </row>
    <row r="5" spans="2:5" ht="12.75">
      <c r="B5" s="8"/>
      <c r="C5" s="53"/>
      <c r="D5" s="173"/>
      <c r="E5" s="9"/>
    </row>
    <row r="6" spans="2:5" ht="12.75">
      <c r="B6" s="8"/>
      <c r="C6" s="53"/>
      <c r="D6" s="173"/>
      <c r="E6" s="9"/>
    </row>
    <row r="7" spans="2:5" ht="12.75">
      <c r="B7" s="8"/>
      <c r="C7" s="53"/>
      <c r="D7" s="173"/>
      <c r="E7" s="9"/>
    </row>
    <row r="8" spans="2:5" ht="12.75">
      <c r="B8" s="8"/>
      <c r="C8" s="53"/>
      <c r="D8" s="173"/>
      <c r="E8" s="9"/>
    </row>
    <row r="9" spans="2:5" ht="12.75">
      <c r="B9" s="8"/>
      <c r="C9" s="53"/>
      <c r="D9" s="173"/>
      <c r="E9" s="9"/>
    </row>
    <row r="10" spans="2:5" ht="12.75">
      <c r="B10" s="8"/>
      <c r="C10" s="53"/>
      <c r="D10" s="173"/>
      <c r="E10" s="9"/>
    </row>
    <row r="11" spans="2:5" ht="12.75">
      <c r="B11" s="8"/>
      <c r="C11" s="53"/>
      <c r="D11" s="173"/>
      <c r="E11" s="9"/>
    </row>
    <row r="12" spans="2:5" ht="12.75">
      <c r="B12" s="8"/>
      <c r="C12" s="53"/>
      <c r="D12" s="173"/>
      <c r="E12" s="9"/>
    </row>
    <row r="13" spans="2:5" ht="12.75">
      <c r="B13" s="8"/>
      <c r="C13" s="53"/>
      <c r="D13" s="173"/>
      <c r="E13" s="9"/>
    </row>
    <row r="14" spans="2:5" ht="12.75">
      <c r="B14" s="8"/>
      <c r="C14" s="53"/>
      <c r="D14" s="173"/>
      <c r="E14" s="9"/>
    </row>
    <row r="15" spans="2:5" ht="12.75">
      <c r="B15" s="8"/>
      <c r="C15" s="53"/>
      <c r="D15" s="173"/>
      <c r="E15" s="9"/>
    </row>
    <row r="16" spans="2:5" ht="12.75">
      <c r="B16" s="8"/>
      <c r="C16" s="53"/>
      <c r="D16" s="173"/>
      <c r="E16" s="9"/>
    </row>
    <row r="17" spans="2:5" ht="12.75">
      <c r="B17" s="8"/>
      <c r="C17" s="53"/>
      <c r="D17" s="173"/>
      <c r="E17" s="9"/>
    </row>
    <row r="18" spans="2:5" ht="12.75">
      <c r="B18" s="8"/>
      <c r="C18" s="53"/>
      <c r="D18" s="173"/>
      <c r="E18" s="9"/>
    </row>
    <row r="19" spans="2:5" ht="12.75">
      <c r="B19" s="8"/>
      <c r="C19" s="53"/>
      <c r="D19" s="173"/>
      <c r="E19" s="9"/>
    </row>
    <row r="20" spans="2:5" ht="6.75" customHeight="1">
      <c r="B20" s="8"/>
      <c r="C20" s="10"/>
      <c r="D20" s="10"/>
      <c r="E20" s="9"/>
    </row>
    <row r="21" spans="2:5" s="7" customFormat="1" ht="18" customHeight="1">
      <c r="B21" s="11"/>
      <c r="C21" s="175" t="s">
        <v>84</v>
      </c>
      <c r="D21" s="175"/>
      <c r="E21" s="12"/>
    </row>
    <row r="22" spans="2:5" ht="7.5" customHeight="1">
      <c r="B22" s="8"/>
      <c r="C22" s="53"/>
      <c r="D22" s="53"/>
      <c r="E22" s="9"/>
    </row>
    <row r="23" spans="2:5" ht="12.75">
      <c r="B23" s="8"/>
      <c r="C23" s="174" t="s">
        <v>10</v>
      </c>
      <c r="D23" s="174"/>
      <c r="E23" s="9"/>
    </row>
    <row r="24" spans="2:5" ht="12.75">
      <c r="B24" s="8"/>
      <c r="C24" s="100" t="s">
        <v>52</v>
      </c>
      <c r="D24" s="13" t="s">
        <v>83</v>
      </c>
      <c r="E24" s="9"/>
    </row>
    <row r="25" spans="2:5" ht="6.75" customHeight="1">
      <c r="B25" s="14"/>
      <c r="C25" s="15"/>
      <c r="D25" s="15"/>
      <c r="E25" s="16"/>
    </row>
  </sheetData>
  <sheetProtection sheet="1" objects="1" scenarios="1" selectLockedCells="1"/>
  <mergeCells count="3">
    <mergeCell ref="D4:D19"/>
    <mergeCell ref="C23:D23"/>
    <mergeCell ref="C21:D21"/>
  </mergeCells>
  <printOptions/>
  <pageMargins left="0.75" right="0.75" top="1" bottom="1" header="0.5" footer="0.5"/>
  <pageSetup fitToHeight="1" fitToWidth="1" horizontalDpi="300" verticalDpi="300" orientation="landscape" scale="91" r:id="rId2"/>
  <headerFooter alignWithMargins="0">
    <oddHeader>&amp;C&amp;"Arial,Bold"&amp;22Pension Plotter Thingy</oddHeader>
    <oddFooter>&amp;L&amp;8&amp;D&amp;R&amp;8&amp;F&amp;A</oddFooter>
  </headerFooter>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C4:F27"/>
  <sheetViews>
    <sheetView showRowColHeaders="0" workbookViewId="0" topLeftCell="A1">
      <selection activeCell="C27" sqref="C27:F27"/>
    </sheetView>
  </sheetViews>
  <sheetFormatPr defaultColWidth="9.140625" defaultRowHeight="12.75"/>
  <cols>
    <col min="1" max="1" width="8.28125" style="2" customWidth="1"/>
    <col min="2" max="2" width="15.28125" style="2" customWidth="1"/>
    <col min="3" max="3" width="7.57421875" style="2" customWidth="1"/>
    <col min="4" max="6" width="28.57421875" style="2" customWidth="1"/>
    <col min="7" max="16384" width="9.140625" style="2" customWidth="1"/>
  </cols>
  <sheetData>
    <row r="3" ht="13.5" thickBot="1"/>
    <row r="4" spans="3:6" ht="38.25" customHeight="1" thickBot="1">
      <c r="C4" s="17"/>
      <c r="D4" s="20" t="s">
        <v>25</v>
      </c>
      <c r="E4" s="19"/>
      <c r="F4" s="21" t="s">
        <v>56</v>
      </c>
    </row>
    <row r="27" spans="3:6" ht="12.75">
      <c r="C27" s="176"/>
      <c r="D27" s="176"/>
      <c r="E27" s="176"/>
      <c r="F27" s="176"/>
    </row>
  </sheetData>
  <sheetProtection sheet="1" objects="1" scenarios="1" selectLockedCells="1"/>
  <mergeCells count="1">
    <mergeCell ref="C27:F27"/>
  </mergeCells>
  <printOptions/>
  <pageMargins left="0.75" right="0.75" top="1" bottom="1" header="0.5" footer="0.5"/>
  <pageSetup fitToHeight="1" fitToWidth="1" horizontalDpi="600" verticalDpi="600" orientation="landscape" paperSize="9" r:id="rId2"/>
  <headerFooter alignWithMargins="0">
    <oddHeader>&amp;C&amp;"Arial,Bold"&amp;18Pension Plotter Thingy</oddHeader>
    <oddFooter>&amp;L&amp;8&amp;D&amp;R&amp;8&amp;Z&amp;F</oddFooter>
  </headerFooter>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B24:B24"/>
  <sheetViews>
    <sheetView showRowColHeaders="0" workbookViewId="0" topLeftCell="A1">
      <selection activeCell="B24" sqref="B24:K24"/>
    </sheetView>
  </sheetViews>
  <sheetFormatPr defaultColWidth="9.140625" defaultRowHeight="12.75"/>
  <cols>
    <col min="1" max="1" width="19.7109375" style="1" customWidth="1"/>
    <col min="2" max="16384" width="9.140625" style="1" customWidth="1"/>
  </cols>
  <sheetData>
    <row r="5" ht="12.75"/>
    <row r="6" ht="12.75"/>
    <row r="7" ht="12.75"/>
    <row r="8" ht="12.75"/>
    <row r="9" ht="12.75"/>
    <row r="24" ht="12.75">
      <c r="B24" s="101" t="s">
        <v>51</v>
      </c>
    </row>
  </sheetData>
  <sheetProtection sheet="1" objects="1" scenarios="1" insertHyperlinks="0" selectLockedCells="1"/>
  <printOptions/>
  <pageMargins left="0.75" right="0.75" top="1" bottom="1" header="0.5" footer="0.5"/>
  <pageSetup fitToHeight="1" fitToWidth="1" horizontalDpi="300" verticalDpi="300" orientation="landscape" scale="89" r:id="rId2"/>
  <headerFooter alignWithMargins="0">
    <oddHeader>&amp;C&amp;"Arial,Bold"&amp;18Pension Plotter Thingy</oddHeader>
    <oddFooter>&amp;L&amp;8&amp;D&amp;R&amp;8&amp;Z&amp;F</oddFooter>
  </headerFooter>
  <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B3:N24"/>
  <sheetViews>
    <sheetView showRowColHeaders="0" workbookViewId="0" topLeftCell="A1">
      <selection activeCell="A1" sqref="A1"/>
    </sheetView>
  </sheetViews>
  <sheetFormatPr defaultColWidth="9.140625" defaultRowHeight="12.75"/>
  <cols>
    <col min="1" max="1" width="13.00390625" style="2" customWidth="1"/>
    <col min="2" max="16384" width="9.140625" style="2" customWidth="1"/>
  </cols>
  <sheetData>
    <row r="1" ht="12" customHeight="1"/>
    <row r="2" ht="14.25" customHeight="1" thickBot="1"/>
    <row r="3" spans="2:14" ht="6" customHeight="1">
      <c r="B3" s="80"/>
      <c r="C3" s="81"/>
      <c r="D3" s="81"/>
      <c r="E3" s="81"/>
      <c r="F3" s="81"/>
      <c r="G3" s="81"/>
      <c r="H3" s="81"/>
      <c r="I3" s="81"/>
      <c r="J3" s="81"/>
      <c r="K3" s="81"/>
      <c r="L3" s="81"/>
      <c r="M3" s="81"/>
      <c r="N3" s="82"/>
    </row>
    <row r="4" spans="2:14" ht="12.75">
      <c r="B4" s="83"/>
      <c r="C4" s="177" t="s">
        <v>88</v>
      </c>
      <c r="D4" s="178"/>
      <c r="E4" s="178"/>
      <c r="F4" s="178"/>
      <c r="G4" s="178"/>
      <c r="H4" s="178"/>
      <c r="I4" s="178"/>
      <c r="J4" s="178"/>
      <c r="K4" s="178"/>
      <c r="L4" s="178"/>
      <c r="M4" s="178"/>
      <c r="N4" s="84"/>
    </row>
    <row r="5" spans="2:14" ht="12.75">
      <c r="B5" s="83"/>
      <c r="C5" s="178"/>
      <c r="D5" s="178"/>
      <c r="E5" s="178"/>
      <c r="F5" s="178"/>
      <c r="G5" s="178"/>
      <c r="H5" s="178"/>
      <c r="I5" s="178"/>
      <c r="J5" s="178"/>
      <c r="K5" s="178"/>
      <c r="L5" s="178"/>
      <c r="M5" s="178"/>
      <c r="N5" s="84"/>
    </row>
    <row r="6" spans="2:14" ht="12.75">
      <c r="B6" s="83"/>
      <c r="C6" s="178"/>
      <c r="D6" s="178"/>
      <c r="E6" s="178"/>
      <c r="F6" s="178"/>
      <c r="G6" s="178"/>
      <c r="H6" s="178"/>
      <c r="I6" s="178"/>
      <c r="J6" s="178"/>
      <c r="K6" s="178"/>
      <c r="L6" s="178"/>
      <c r="M6" s="178"/>
      <c r="N6" s="84"/>
    </row>
    <row r="7" spans="2:14" ht="12.75">
      <c r="B7" s="83"/>
      <c r="C7" s="178"/>
      <c r="D7" s="178"/>
      <c r="E7" s="178"/>
      <c r="F7" s="178"/>
      <c r="G7" s="178"/>
      <c r="H7" s="178"/>
      <c r="I7" s="178"/>
      <c r="J7" s="178"/>
      <c r="K7" s="178"/>
      <c r="L7" s="178"/>
      <c r="M7" s="178"/>
      <c r="N7" s="84"/>
    </row>
    <row r="8" spans="2:14" ht="12.75">
      <c r="B8" s="83"/>
      <c r="C8" s="178"/>
      <c r="D8" s="178"/>
      <c r="E8" s="178"/>
      <c r="F8" s="178"/>
      <c r="G8" s="178"/>
      <c r="H8" s="178"/>
      <c r="I8" s="178"/>
      <c r="J8" s="178"/>
      <c r="K8" s="178"/>
      <c r="L8" s="178"/>
      <c r="M8" s="178"/>
      <c r="N8" s="84"/>
    </row>
    <row r="9" spans="2:14" ht="12.75">
      <c r="B9" s="83"/>
      <c r="C9" s="178"/>
      <c r="D9" s="178"/>
      <c r="E9" s="178"/>
      <c r="F9" s="178"/>
      <c r="G9" s="178"/>
      <c r="H9" s="178"/>
      <c r="I9" s="178"/>
      <c r="J9" s="178"/>
      <c r="K9" s="178"/>
      <c r="L9" s="178"/>
      <c r="M9" s="178"/>
      <c r="N9" s="84"/>
    </row>
    <row r="10" spans="2:14" ht="12.75">
      <c r="B10" s="83"/>
      <c r="C10" s="178"/>
      <c r="D10" s="178"/>
      <c r="E10" s="178"/>
      <c r="F10" s="178"/>
      <c r="G10" s="178"/>
      <c r="H10" s="178"/>
      <c r="I10" s="178"/>
      <c r="J10" s="178"/>
      <c r="K10" s="178"/>
      <c r="L10" s="178"/>
      <c r="M10" s="178"/>
      <c r="N10" s="84"/>
    </row>
    <row r="11" spans="2:14" ht="12.75">
      <c r="B11" s="83"/>
      <c r="C11" s="178"/>
      <c r="D11" s="178"/>
      <c r="E11" s="178"/>
      <c r="F11" s="178"/>
      <c r="G11" s="178"/>
      <c r="H11" s="178"/>
      <c r="I11" s="178"/>
      <c r="J11" s="178"/>
      <c r="K11" s="178"/>
      <c r="L11" s="178"/>
      <c r="M11" s="178"/>
      <c r="N11" s="84"/>
    </row>
    <row r="12" spans="2:14" ht="12.75">
      <c r="B12" s="83"/>
      <c r="C12" s="178"/>
      <c r="D12" s="178"/>
      <c r="E12" s="178"/>
      <c r="F12" s="178"/>
      <c r="G12" s="178"/>
      <c r="H12" s="178"/>
      <c r="I12" s="178"/>
      <c r="J12" s="178"/>
      <c r="K12" s="178"/>
      <c r="L12" s="178"/>
      <c r="M12" s="178"/>
      <c r="N12" s="84"/>
    </row>
    <row r="13" spans="2:14" ht="12.75">
      <c r="B13" s="83"/>
      <c r="C13" s="178"/>
      <c r="D13" s="178"/>
      <c r="E13" s="178"/>
      <c r="F13" s="178"/>
      <c r="G13" s="178"/>
      <c r="H13" s="178"/>
      <c r="I13" s="178"/>
      <c r="J13" s="178"/>
      <c r="K13" s="178"/>
      <c r="L13" s="178"/>
      <c r="M13" s="178"/>
      <c r="N13" s="84"/>
    </row>
    <row r="14" spans="2:14" ht="12.75">
      <c r="B14" s="83"/>
      <c r="C14" s="178"/>
      <c r="D14" s="178"/>
      <c r="E14" s="178"/>
      <c r="F14" s="178"/>
      <c r="G14" s="178"/>
      <c r="H14" s="178"/>
      <c r="I14" s="178"/>
      <c r="J14" s="178"/>
      <c r="K14" s="178"/>
      <c r="L14" s="178"/>
      <c r="M14" s="178"/>
      <c r="N14" s="84"/>
    </row>
    <row r="15" spans="2:14" ht="12.75">
      <c r="B15" s="83"/>
      <c r="C15" s="178"/>
      <c r="D15" s="178"/>
      <c r="E15" s="178"/>
      <c r="F15" s="178"/>
      <c r="G15" s="178"/>
      <c r="H15" s="178"/>
      <c r="I15" s="178"/>
      <c r="J15" s="178"/>
      <c r="K15" s="178"/>
      <c r="L15" s="178"/>
      <c r="M15" s="178"/>
      <c r="N15" s="84"/>
    </row>
    <row r="16" spans="2:14" ht="12.75">
      <c r="B16" s="83"/>
      <c r="C16" s="178"/>
      <c r="D16" s="178"/>
      <c r="E16" s="178"/>
      <c r="F16" s="178"/>
      <c r="G16" s="178"/>
      <c r="H16" s="178"/>
      <c r="I16" s="178"/>
      <c r="J16" s="178"/>
      <c r="K16" s="178"/>
      <c r="L16" s="178"/>
      <c r="M16" s="178"/>
      <c r="N16" s="84"/>
    </row>
    <row r="17" spans="2:14" ht="12.75">
      <c r="B17" s="83"/>
      <c r="C17" s="178"/>
      <c r="D17" s="178"/>
      <c r="E17" s="178"/>
      <c r="F17" s="178"/>
      <c r="G17" s="178"/>
      <c r="H17" s="178"/>
      <c r="I17" s="178"/>
      <c r="J17" s="178"/>
      <c r="K17" s="178"/>
      <c r="L17" s="178"/>
      <c r="M17" s="178"/>
      <c r="N17" s="84"/>
    </row>
    <row r="18" spans="2:14" ht="12.75">
      <c r="B18" s="83"/>
      <c r="C18" s="178"/>
      <c r="D18" s="178"/>
      <c r="E18" s="178"/>
      <c r="F18" s="178"/>
      <c r="G18" s="178"/>
      <c r="H18" s="178"/>
      <c r="I18" s="178"/>
      <c r="J18" s="178"/>
      <c r="K18" s="178"/>
      <c r="L18" s="178"/>
      <c r="M18" s="178"/>
      <c r="N18" s="84"/>
    </row>
    <row r="19" spans="2:14" ht="12.75">
      <c r="B19" s="83"/>
      <c r="C19" s="178"/>
      <c r="D19" s="178"/>
      <c r="E19" s="178"/>
      <c r="F19" s="178"/>
      <c r="G19" s="178"/>
      <c r="H19" s="178"/>
      <c r="I19" s="178"/>
      <c r="J19" s="178"/>
      <c r="K19" s="178"/>
      <c r="L19" s="178"/>
      <c r="M19" s="178"/>
      <c r="N19" s="84"/>
    </row>
    <row r="20" spans="2:14" ht="51.75" customHeight="1">
      <c r="B20" s="83"/>
      <c r="C20" s="178"/>
      <c r="D20" s="178"/>
      <c r="E20" s="178"/>
      <c r="F20" s="178"/>
      <c r="G20" s="178"/>
      <c r="H20" s="178"/>
      <c r="I20" s="178"/>
      <c r="J20" s="178"/>
      <c r="K20" s="178"/>
      <c r="L20" s="178"/>
      <c r="M20" s="178"/>
      <c r="N20" s="84"/>
    </row>
    <row r="21" spans="2:14" ht="27.75" customHeight="1">
      <c r="B21" s="83"/>
      <c r="C21" s="178"/>
      <c r="D21" s="178"/>
      <c r="E21" s="178"/>
      <c r="F21" s="178"/>
      <c r="G21" s="178"/>
      <c r="H21" s="178"/>
      <c r="I21" s="178"/>
      <c r="J21" s="178"/>
      <c r="K21" s="178"/>
      <c r="L21" s="178"/>
      <c r="M21" s="178"/>
      <c r="N21" s="84"/>
    </row>
    <row r="22" spans="2:14" ht="11.25" customHeight="1">
      <c r="B22" s="83"/>
      <c r="C22" s="10"/>
      <c r="D22" s="10"/>
      <c r="E22" s="10"/>
      <c r="F22" s="10"/>
      <c r="G22" s="10"/>
      <c r="H22" s="172" t="s">
        <v>87</v>
      </c>
      <c r="I22" s="10"/>
      <c r="J22" s="10"/>
      <c r="K22" s="10"/>
      <c r="L22" s="10"/>
      <c r="M22" s="10"/>
      <c r="N22" s="84"/>
    </row>
    <row r="23" spans="2:14" ht="13.5" thickBot="1">
      <c r="B23" s="85"/>
      <c r="C23" s="86"/>
      <c r="D23" s="86"/>
      <c r="E23" s="86"/>
      <c r="F23" s="86"/>
      <c r="G23" s="86"/>
      <c r="H23" s="86"/>
      <c r="I23" s="86"/>
      <c r="J23" s="86"/>
      <c r="K23" s="86"/>
      <c r="L23" s="86"/>
      <c r="M23" s="99" t="s">
        <v>41</v>
      </c>
      <c r="N23" s="102"/>
    </row>
    <row r="24" spans="2:14" ht="12.75">
      <c r="B24" s="179"/>
      <c r="C24" s="179"/>
      <c r="D24" s="179"/>
      <c r="E24" s="179"/>
      <c r="F24" s="179"/>
      <c r="G24" s="179"/>
      <c r="H24" s="179"/>
      <c r="I24" s="179"/>
      <c r="J24" s="179"/>
      <c r="K24" s="179"/>
      <c r="L24" s="179"/>
      <c r="M24" s="179"/>
      <c r="N24" s="179"/>
    </row>
  </sheetData>
  <sheetProtection sheet="1" objects="1" scenarios="1" selectLockedCells="1"/>
  <mergeCells count="2">
    <mergeCell ref="C4:M21"/>
    <mergeCell ref="B24:N24"/>
  </mergeCells>
  <printOptions/>
  <pageMargins left="0.75" right="0.75" top="1" bottom="1" header="0.5" footer="0.5"/>
  <pageSetup fitToHeight="1" fitToWidth="1" horizontalDpi="300" verticalDpi="300" orientation="landscape" scale="87" r:id="rId2"/>
  <headerFooter alignWithMargins="0">
    <oddHeader>&amp;C&amp;"Arial,Bold"&amp;24Pension Plotter Thingy</oddHeader>
    <oddFooter>&amp;L&amp;D&amp;R&amp;Z&amp;F</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2:I19"/>
  <sheetViews>
    <sheetView showRowColHeaders="0" workbookViewId="0" topLeftCell="A1">
      <selection activeCell="A1" sqref="A1"/>
    </sheetView>
  </sheetViews>
  <sheetFormatPr defaultColWidth="9.140625" defaultRowHeight="12.75"/>
  <cols>
    <col min="1" max="1" width="11.7109375" style="59" customWidth="1"/>
    <col min="2" max="2" width="49.00390625" style="59" customWidth="1"/>
    <col min="3" max="3" width="17.57421875" style="60" customWidth="1"/>
    <col min="4" max="4" width="8.7109375" style="126" bestFit="1" customWidth="1"/>
    <col min="5" max="5" width="8.7109375" style="60" bestFit="1" customWidth="1"/>
    <col min="6" max="6" width="11.7109375" style="60" customWidth="1"/>
    <col min="7" max="7" width="23.00390625" style="59" customWidth="1"/>
    <col min="8" max="8" width="8.140625" style="59" customWidth="1"/>
    <col min="9" max="10" width="6.7109375" style="59" customWidth="1"/>
    <col min="11" max="12" width="3.8515625" style="59" customWidth="1"/>
    <col min="13" max="16384" width="9.140625" style="59" customWidth="1"/>
  </cols>
  <sheetData>
    <row r="1" ht="12.75" customHeight="1" thickBot="1"/>
    <row r="2" spans="2:7" s="61" customFormat="1" ht="33.75" customHeight="1" thickBot="1">
      <c r="B2" s="62" t="s">
        <v>26</v>
      </c>
      <c r="C2" s="63"/>
      <c r="D2" s="127"/>
      <c r="E2" s="64"/>
      <c r="F2" s="64"/>
      <c r="G2" s="65" t="s">
        <v>79</v>
      </c>
    </row>
    <row r="3" spans="2:6" s="61" customFormat="1" ht="9" customHeight="1">
      <c r="B3" s="66"/>
      <c r="C3" s="67"/>
      <c r="D3" s="128"/>
      <c r="E3" s="67"/>
      <c r="F3" s="67"/>
    </row>
    <row r="4" spans="1:7" s="71" customFormat="1" ht="15" customHeight="1">
      <c r="A4" s="68"/>
      <c r="B4" s="69" t="s">
        <v>1</v>
      </c>
      <c r="C4" s="70" t="s">
        <v>6</v>
      </c>
      <c r="D4" s="185" t="s">
        <v>71</v>
      </c>
      <c r="E4" s="185"/>
      <c r="F4" s="70"/>
      <c r="G4" s="70" t="s">
        <v>21</v>
      </c>
    </row>
    <row r="5" ht="10.5" customHeight="1"/>
    <row r="6" spans="2:8" ht="18.75" customHeight="1">
      <c r="B6" s="72" t="s">
        <v>5</v>
      </c>
      <c r="C6" s="75">
        <v>18264</v>
      </c>
      <c r="D6" s="131">
        <f>('Pension Forcast Calcs'!D7-(365*65))</f>
        <v>17120</v>
      </c>
      <c r="E6" s="131">
        <f>('Pension Forcast Calcs'!D7-(356*57))</f>
        <v>20553</v>
      </c>
      <c r="F6" s="186" t="s">
        <v>80</v>
      </c>
      <c r="G6" s="187"/>
      <c r="H6" s="89"/>
    </row>
    <row r="7" spans="2:8" ht="18.75" customHeight="1">
      <c r="B7" s="72" t="s">
        <v>11</v>
      </c>
      <c r="C7" s="73">
        <f>'Pension Plotter'!H11</f>
        <v>25000</v>
      </c>
      <c r="D7" s="133">
        <v>0</v>
      </c>
      <c r="E7" s="129" t="s">
        <v>76</v>
      </c>
      <c r="F7" s="137" t="s">
        <v>72</v>
      </c>
      <c r="G7" s="130" t="s">
        <v>73</v>
      </c>
      <c r="H7" s="124"/>
    </row>
    <row r="8" spans="2:8" ht="18.75" customHeight="1">
      <c r="B8" s="72" t="s">
        <v>2</v>
      </c>
      <c r="C8" s="73">
        <f>'Pension Plotter'!H10</f>
        <v>30000</v>
      </c>
      <c r="D8" s="133">
        <v>0</v>
      </c>
      <c r="E8" s="134" t="s">
        <v>77</v>
      </c>
      <c r="F8" s="137" t="s">
        <v>72</v>
      </c>
      <c r="G8" s="130" t="s">
        <v>73</v>
      </c>
      <c r="H8" s="124"/>
    </row>
    <row r="9" spans="2:8" ht="18.75" customHeight="1">
      <c r="B9" s="72" t="s">
        <v>58</v>
      </c>
      <c r="C9" s="120">
        <f>'Pension Plotter'!H9</f>
        <v>4.5</v>
      </c>
      <c r="D9" s="132">
        <v>0</v>
      </c>
      <c r="E9" s="135">
        <v>0.25</v>
      </c>
      <c r="F9" s="137" t="s">
        <v>72</v>
      </c>
      <c r="G9" s="130" t="s">
        <v>73</v>
      </c>
      <c r="H9" s="124"/>
    </row>
    <row r="10" spans="2:8" ht="18.75" customHeight="1">
      <c r="B10" s="72" t="s">
        <v>4</v>
      </c>
      <c r="C10" s="73">
        <f>'Pension Plotter'!H6</f>
        <v>250</v>
      </c>
      <c r="D10" s="133">
        <v>0</v>
      </c>
      <c r="E10" s="136">
        <v>3250</v>
      </c>
      <c r="F10" s="137" t="s">
        <v>72</v>
      </c>
      <c r="G10" s="130" t="s">
        <v>73</v>
      </c>
      <c r="H10" s="124"/>
    </row>
    <row r="11" spans="2:8" ht="18.75" customHeight="1">
      <c r="B11" s="72" t="s">
        <v>3</v>
      </c>
      <c r="C11" s="73">
        <f>'Pension Plotter'!H7</f>
        <v>10000</v>
      </c>
      <c r="D11" s="133">
        <v>0</v>
      </c>
      <c r="E11" s="134" t="s">
        <v>77</v>
      </c>
      <c r="F11" s="137" t="s">
        <v>72</v>
      </c>
      <c r="G11" s="130" t="s">
        <v>73</v>
      </c>
      <c r="H11" s="124"/>
    </row>
    <row r="12" spans="2:9" ht="18.75" customHeight="1">
      <c r="B12" s="72" t="s">
        <v>13</v>
      </c>
      <c r="C12" s="74">
        <f>'Pension Plotter'!H8</f>
        <v>41255</v>
      </c>
      <c r="D12" s="129">
        <v>2010</v>
      </c>
      <c r="E12" s="134">
        <v>2019</v>
      </c>
      <c r="F12" s="137" t="s">
        <v>72</v>
      </c>
      <c r="G12" s="130" t="s">
        <v>73</v>
      </c>
      <c r="H12" s="124"/>
      <c r="I12" s="88"/>
    </row>
    <row r="13" spans="2:8" ht="18.75" customHeight="1">
      <c r="B13" s="72" t="s">
        <v>43</v>
      </c>
      <c r="C13" s="73">
        <f>'Pension Plotter'!H12</f>
        <v>10000</v>
      </c>
      <c r="D13" s="133">
        <v>0</v>
      </c>
      <c r="E13" s="134" t="s">
        <v>78</v>
      </c>
      <c r="F13" s="137" t="s">
        <v>72</v>
      </c>
      <c r="G13" s="130" t="s">
        <v>73</v>
      </c>
      <c r="H13" s="124"/>
    </row>
    <row r="14" spans="2:8" ht="18.75" customHeight="1">
      <c r="B14" s="72" t="s">
        <v>57</v>
      </c>
      <c r="C14" s="76">
        <f>97*1*52</f>
        <v>5044</v>
      </c>
      <c r="D14" s="133">
        <v>0</v>
      </c>
      <c r="E14" s="136">
        <v>50000</v>
      </c>
      <c r="F14" s="137" t="s">
        <v>74</v>
      </c>
      <c r="G14" s="130" t="s">
        <v>75</v>
      </c>
      <c r="H14" s="124"/>
    </row>
    <row r="15" spans="2:8" ht="23.25" customHeight="1">
      <c r="B15" s="72" t="s">
        <v>39</v>
      </c>
      <c r="C15" s="74">
        <f>'Pension Plotter'!H13</f>
        <v>41620</v>
      </c>
      <c r="D15" s="129">
        <v>2010</v>
      </c>
      <c r="E15" s="134">
        <v>2019</v>
      </c>
      <c r="F15" s="137" t="s">
        <v>72</v>
      </c>
      <c r="G15" s="130" t="s">
        <v>73</v>
      </c>
      <c r="H15" s="125"/>
    </row>
    <row r="16" spans="2:8" ht="18.75" customHeight="1">
      <c r="B16" s="72" t="s">
        <v>44</v>
      </c>
      <c r="C16" s="73">
        <f>'Pension Plotter'!H14</f>
        <v>4000</v>
      </c>
      <c r="D16" s="133">
        <v>0</v>
      </c>
      <c r="E16" s="136">
        <v>50000</v>
      </c>
      <c r="F16" s="137" t="s">
        <v>72</v>
      </c>
      <c r="G16" s="130" t="s">
        <v>73</v>
      </c>
      <c r="H16" s="125" t="s">
        <v>0</v>
      </c>
    </row>
    <row r="17" spans="2:8" ht="18.75" customHeight="1">
      <c r="B17" s="72" t="s">
        <v>48</v>
      </c>
      <c r="C17" s="74">
        <f>'Pension Plotter'!H15</f>
        <v>40907</v>
      </c>
      <c r="D17" s="129">
        <v>2010</v>
      </c>
      <c r="E17" s="134">
        <v>2019</v>
      </c>
      <c r="F17" s="137" t="s">
        <v>72</v>
      </c>
      <c r="G17" s="130" t="s">
        <v>73</v>
      </c>
      <c r="H17" s="125"/>
    </row>
    <row r="18" spans="2:8" ht="18.75" customHeight="1">
      <c r="B18" s="180" t="s">
        <v>62</v>
      </c>
      <c r="C18" s="181"/>
      <c r="D18" s="181"/>
      <c r="E18" s="181"/>
      <c r="F18" s="182"/>
      <c r="G18" s="183"/>
      <c r="H18" s="59" t="s">
        <v>0</v>
      </c>
    </row>
    <row r="19" spans="2:8" ht="18.75" customHeight="1">
      <c r="B19" s="184" t="s">
        <v>68</v>
      </c>
      <c r="C19" s="184"/>
      <c r="D19" s="184"/>
      <c r="E19" s="184"/>
      <c r="F19" s="184"/>
      <c r="G19" s="184"/>
      <c r="H19" s="59" t="s">
        <v>0</v>
      </c>
    </row>
    <row r="20" ht="18.75" customHeight="1"/>
  </sheetData>
  <sheetProtection sheet="1" objects="1" scenarios="1"/>
  <mergeCells count="4">
    <mergeCell ref="B18:G18"/>
    <mergeCell ref="B19:G19"/>
    <mergeCell ref="D4:E4"/>
    <mergeCell ref="F6:G6"/>
  </mergeCells>
  <hyperlinks>
    <hyperlink ref="G14" r:id="rId1" display="Manual Entry (default setting £7800/yr)"/>
    <hyperlink ref="G15:G17" location="'Pension Plotter'!A1" display="Auto input. See Pension Plotter tab"/>
    <hyperlink ref="G7:G13" location="'Pension Plotter'!A1" display="Auto input. See Pension Plotter tab"/>
  </hyperlinks>
  <printOptions/>
  <pageMargins left="0.75" right="0.75" top="1" bottom="1" header="0.5" footer="0.5"/>
  <pageSetup fitToHeight="1" fitToWidth="1" horizontalDpi="300" verticalDpi="300" orientation="landscape" scale="89" r:id="rId3"/>
  <headerFooter alignWithMargins="0">
    <oddHeader>&amp;C&amp;"Arial,Bold"&amp;18Pensions Plotter Thingy</oddHeader>
    <oddFooter>&amp;L&amp;8&amp;D&amp;R&amp;8&amp;Z&amp;F</oddFooter>
  </headerFooter>
  <drawing r:id="rId2"/>
</worksheet>
</file>

<file path=xl/worksheets/sheet6.xml><?xml version="1.0" encoding="utf-8"?>
<worksheet xmlns="http://schemas.openxmlformats.org/spreadsheetml/2006/main" xmlns:r="http://schemas.openxmlformats.org/officeDocument/2006/relationships">
  <sheetPr codeName="Sheet1">
    <pageSetUpPr fitToPage="1"/>
  </sheetPr>
  <dimension ref="B1:K28"/>
  <sheetViews>
    <sheetView showRowColHeaders="0" workbookViewId="0" topLeftCell="A1">
      <selection activeCell="A1" sqref="A1"/>
    </sheetView>
  </sheetViews>
  <sheetFormatPr defaultColWidth="9.140625" defaultRowHeight="12.75"/>
  <cols>
    <col min="1" max="1" width="2.7109375" style="2" customWidth="1"/>
    <col min="2" max="2" width="7.57421875" style="2" customWidth="1"/>
    <col min="3" max="4" width="28.57421875" style="2" customWidth="1"/>
    <col min="5" max="5" width="14.421875" style="2" customWidth="1"/>
    <col min="6" max="6" width="7.7109375" style="2" customWidth="1"/>
    <col min="7" max="7" width="18.140625" style="2" customWidth="1"/>
    <col min="8" max="8" width="9.28125" style="56" customWidth="1"/>
    <col min="9" max="9" width="22.7109375" style="2" customWidth="1"/>
    <col min="10" max="10" width="2.00390625" style="2" customWidth="1"/>
    <col min="11" max="11" width="4.7109375" style="2" customWidth="1"/>
    <col min="12" max="16384" width="9.140625" style="2" customWidth="1"/>
  </cols>
  <sheetData>
    <row r="1" spans="8:10" ht="6" customHeight="1">
      <c r="H1" s="142"/>
      <c r="I1" s="103"/>
      <c r="J1" s="103"/>
    </row>
    <row r="2" spans="8:10" ht="6" customHeight="1" thickBot="1">
      <c r="H2" s="142"/>
      <c r="I2" s="103"/>
      <c r="J2" s="103"/>
    </row>
    <row r="3" spans="2:10" ht="32.25" customHeight="1" thickBot="1">
      <c r="B3" s="17"/>
      <c r="C3" s="20" t="s">
        <v>25</v>
      </c>
      <c r="D3" s="19"/>
      <c r="E3" s="55"/>
      <c r="F3" s="55" t="s">
        <v>55</v>
      </c>
      <c r="G3" s="50"/>
      <c r="H3" s="188" t="s">
        <v>69</v>
      </c>
      <c r="I3" s="189"/>
      <c r="J3" s="103"/>
    </row>
    <row r="4" spans="8:10" ht="10.5" customHeight="1" thickBot="1">
      <c r="H4" s="142"/>
      <c r="I4" s="103"/>
      <c r="J4" s="103"/>
    </row>
    <row r="5" spans="7:10" ht="12.75">
      <c r="G5" s="58" t="s">
        <v>24</v>
      </c>
      <c r="H5" s="143">
        <f ca="1">TODAY()</f>
        <v>40845</v>
      </c>
      <c r="I5" s="144" t="s">
        <v>24</v>
      </c>
      <c r="J5" s="103"/>
    </row>
    <row r="6" spans="6:10" ht="12.75">
      <c r="F6" s="57"/>
      <c r="G6" s="57" t="s">
        <v>32</v>
      </c>
      <c r="H6" s="145">
        <v>250</v>
      </c>
      <c r="I6" s="146" t="s">
        <v>22</v>
      </c>
      <c r="J6" s="103"/>
    </row>
    <row r="7" spans="6:10" ht="12.75">
      <c r="F7" s="57"/>
      <c r="G7" s="57" t="s">
        <v>33</v>
      </c>
      <c r="H7" s="147">
        <v>10000</v>
      </c>
      <c r="I7" s="148" t="s">
        <v>23</v>
      </c>
      <c r="J7" s="103"/>
    </row>
    <row r="8" spans="6:10" ht="12.75">
      <c r="F8" s="57"/>
      <c r="G8" s="57" t="s">
        <v>34</v>
      </c>
      <c r="H8" s="166">
        <f>H5+I8-300</f>
        <v>41255</v>
      </c>
      <c r="I8" s="150">
        <v>710</v>
      </c>
      <c r="J8" s="103"/>
    </row>
    <row r="9" spans="6:10" ht="12.75">
      <c r="F9" s="57"/>
      <c r="G9" s="57" t="s">
        <v>35</v>
      </c>
      <c r="H9" s="149">
        <f>H19/100</f>
        <v>4.5</v>
      </c>
      <c r="I9" s="148" t="s">
        <v>70</v>
      </c>
      <c r="J9" s="103"/>
    </row>
    <row r="10" spans="6:10" ht="12.75">
      <c r="F10" s="57"/>
      <c r="G10" s="57" t="s">
        <v>36</v>
      </c>
      <c r="H10" s="150">
        <v>30000</v>
      </c>
      <c r="I10" s="148" t="s">
        <v>85</v>
      </c>
      <c r="J10" s="103"/>
    </row>
    <row r="11" spans="6:10" ht="12.75">
      <c r="F11" s="57"/>
      <c r="G11" s="57" t="s">
        <v>37</v>
      </c>
      <c r="H11" s="151">
        <v>25000</v>
      </c>
      <c r="I11" s="152" t="s">
        <v>82</v>
      </c>
      <c r="J11" s="103"/>
    </row>
    <row r="12" spans="6:10" ht="12.75">
      <c r="F12" s="57"/>
      <c r="G12" s="57" t="s">
        <v>38</v>
      </c>
      <c r="H12" s="153">
        <v>10000</v>
      </c>
      <c r="I12" s="154" t="s">
        <v>49</v>
      </c>
      <c r="J12" s="103"/>
    </row>
    <row r="13" spans="7:10" ht="12.75">
      <c r="G13" s="57" t="s">
        <v>40</v>
      </c>
      <c r="H13" s="167">
        <f>H5+I13-300</f>
        <v>41620</v>
      </c>
      <c r="I13" s="155">
        <v>1075</v>
      </c>
      <c r="J13" s="103"/>
    </row>
    <row r="14" spans="7:10" ht="12.75">
      <c r="G14" s="57" t="s">
        <v>46</v>
      </c>
      <c r="H14" s="156">
        <v>4000</v>
      </c>
      <c r="I14" s="157" t="s">
        <v>50</v>
      </c>
      <c r="J14" s="103"/>
    </row>
    <row r="15" spans="7:11" ht="12.75">
      <c r="G15" s="57" t="s">
        <v>47</v>
      </c>
      <c r="H15" s="168">
        <f>H5+I15-300</f>
        <v>40907</v>
      </c>
      <c r="I15" s="157">
        <v>362</v>
      </c>
      <c r="J15" s="103"/>
      <c r="K15" s="2" t="s">
        <v>0</v>
      </c>
    </row>
    <row r="16" spans="7:10" ht="16.5" customHeight="1">
      <c r="G16" s="57" t="s">
        <v>32</v>
      </c>
      <c r="H16" s="158"/>
      <c r="I16" s="159"/>
      <c r="J16" s="103"/>
    </row>
    <row r="17" spans="7:10" ht="12.75">
      <c r="G17" s="57" t="s">
        <v>33</v>
      </c>
      <c r="H17" s="158"/>
      <c r="I17" s="159"/>
      <c r="J17" s="103"/>
    </row>
    <row r="18" spans="7:10" ht="12.75">
      <c r="G18" s="57" t="s">
        <v>34</v>
      </c>
      <c r="H18" s="158"/>
      <c r="I18" s="159"/>
      <c r="J18" s="103"/>
    </row>
    <row r="19" spans="7:10" ht="12.75">
      <c r="G19" s="57" t="s">
        <v>35</v>
      </c>
      <c r="H19" s="160">
        <v>450</v>
      </c>
      <c r="I19" s="159"/>
      <c r="J19" s="103"/>
    </row>
    <row r="20" spans="7:10" ht="12.75">
      <c r="G20" s="57" t="s">
        <v>36</v>
      </c>
      <c r="H20" s="158"/>
      <c r="I20" s="159"/>
      <c r="J20" s="103"/>
    </row>
    <row r="21" spans="7:10" ht="12.75">
      <c r="G21" s="57" t="s">
        <v>37</v>
      </c>
      <c r="H21" s="158"/>
      <c r="I21" s="159"/>
      <c r="J21" s="103"/>
    </row>
    <row r="22" spans="7:10" ht="12.75">
      <c r="G22" s="57" t="s">
        <v>38</v>
      </c>
      <c r="H22" s="158"/>
      <c r="I22" s="159"/>
      <c r="J22" s="103"/>
    </row>
    <row r="23" spans="7:10" ht="12.75">
      <c r="G23" s="57" t="s">
        <v>40</v>
      </c>
      <c r="H23" s="161"/>
      <c r="I23" s="162"/>
      <c r="J23" s="103"/>
    </row>
    <row r="24" spans="7:10" ht="13.5" customHeight="1" thickBot="1">
      <c r="G24" s="57" t="s">
        <v>46</v>
      </c>
      <c r="H24" s="163"/>
      <c r="I24" s="164"/>
      <c r="J24" s="103"/>
    </row>
    <row r="25" spans="7:10" ht="13.5" thickBot="1">
      <c r="G25" s="57" t="s">
        <v>47</v>
      </c>
      <c r="H25" s="163"/>
      <c r="I25" s="164"/>
      <c r="J25" s="103"/>
    </row>
    <row r="26" ht="12.75">
      <c r="H26" s="169" t="s">
        <v>63</v>
      </c>
    </row>
    <row r="27" spans="7:8" ht="12.75">
      <c r="G27" s="123" t="s">
        <v>66</v>
      </c>
      <c r="H27" s="123"/>
    </row>
    <row r="28" spans="8:9" ht="12.75">
      <c r="H28" s="190" t="s">
        <v>64</v>
      </c>
      <c r="I28" s="190"/>
    </row>
  </sheetData>
  <sheetProtection sheet="1" objects="1"/>
  <mergeCells count="2">
    <mergeCell ref="H3:I3"/>
    <mergeCell ref="H28:I28"/>
  </mergeCells>
  <conditionalFormatting sqref="H13">
    <cfRule type="cellIs" priority="1" dxfId="0" operator="lessThan" stopIfTrue="1">
      <formula>$H$8</formula>
    </cfRule>
  </conditionalFormatting>
  <hyperlinks>
    <hyperlink ref="H28:I28" location="'Input Tab'!A1" display="Enter your DoB &amp; OAP in the Input Tab"/>
  </hyperlinks>
  <printOptions/>
  <pageMargins left="0.75" right="0.75" top="1" bottom="1" header="0.5" footer="0.5"/>
  <pageSetup fitToHeight="1" fitToWidth="1" horizontalDpi="300" verticalDpi="300" orientation="landscape" scale="79" r:id="rId4"/>
  <headerFooter alignWithMargins="0">
    <oddHeader>&amp;C&amp;24Pension Plotter Thingy</oddHeader>
    <oddFooter>&amp;L&amp;8&amp;D&amp;C&amp;"Arial,Italic"&amp;8Tel: 01582 469 973&amp;R&amp;8&amp;F&amp;A</oddFooter>
  </headerFooter>
  <ignoredErrors>
    <ignoredError sqref="H9" unlockedFormula="1"/>
  </ignoredErrors>
  <drawing r:id="rId3"/>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B4:BG574"/>
  <sheetViews>
    <sheetView workbookViewId="0" topLeftCell="A131">
      <selection activeCell="F157" sqref="F157"/>
    </sheetView>
  </sheetViews>
  <sheetFormatPr defaultColWidth="9.140625" defaultRowHeight="12.75"/>
  <cols>
    <col min="1" max="1" width="2.28125" style="1" customWidth="1"/>
    <col min="2" max="2" width="2.00390625" style="1" customWidth="1"/>
    <col min="3" max="3" width="49.00390625" style="1" customWidth="1"/>
    <col min="4" max="4" width="10.140625" style="24" bestFit="1" customWidth="1"/>
    <col min="5" max="5" width="5.8515625" style="23" customWidth="1"/>
    <col min="6" max="6" width="8.8515625" style="1" customWidth="1"/>
    <col min="7" max="7" width="7.8515625" style="1" customWidth="1"/>
    <col min="8" max="8" width="8.00390625" style="1" customWidth="1"/>
    <col min="9" max="9" width="9.7109375" style="1" customWidth="1"/>
    <col min="10" max="10" width="7.57421875" style="1" customWidth="1"/>
    <col min="11" max="11" width="6.57421875" style="1" customWidth="1"/>
    <col min="12" max="12" width="8.7109375" style="1" customWidth="1"/>
    <col min="13" max="13" width="13.57421875" style="49" customWidth="1"/>
    <col min="14" max="14" width="8.57421875" style="110" customWidth="1"/>
    <col min="15" max="16" width="10.00390625" style="1" customWidth="1"/>
    <col min="17" max="19" width="12.28125" style="1" customWidth="1"/>
    <col min="20" max="24" width="9.8515625" style="1" customWidth="1"/>
    <col min="25" max="50" width="4.7109375" style="1" customWidth="1"/>
    <col min="51" max="16384" width="9.140625" style="1" customWidth="1"/>
  </cols>
  <sheetData>
    <row r="4" spans="6:59" ht="12.75">
      <c r="F4" s="10"/>
      <c r="G4" s="10"/>
      <c r="H4" s="10"/>
      <c r="I4" s="10"/>
      <c r="J4" s="10"/>
      <c r="K4" s="10"/>
      <c r="L4" s="10"/>
      <c r="M4" s="113"/>
      <c r="N4" s="105"/>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row>
    <row r="5" spans="3:59" s="77" customFormat="1" ht="150.75" customHeight="1">
      <c r="C5" s="191" t="s">
        <v>12</v>
      </c>
      <c r="D5" s="191"/>
      <c r="E5" s="191"/>
      <c r="F5" s="191"/>
      <c r="G5" s="191"/>
      <c r="H5" s="191"/>
      <c r="I5" s="191"/>
      <c r="J5" s="191"/>
      <c r="K5" s="191"/>
      <c r="L5" s="191"/>
      <c r="M5" s="114"/>
      <c r="N5" s="106"/>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9"/>
      <c r="AZ5" s="79"/>
      <c r="BA5" s="79"/>
      <c r="BB5" s="79"/>
      <c r="BC5" s="79"/>
      <c r="BD5" s="79"/>
      <c r="BE5" s="79"/>
      <c r="BF5" s="79"/>
      <c r="BG5" s="79"/>
    </row>
    <row r="6" spans="6:59" ht="171.75" customHeight="1" thickBot="1">
      <c r="F6" s="41"/>
      <c r="G6" s="41"/>
      <c r="H6" s="41"/>
      <c r="I6" s="41"/>
      <c r="J6" s="41"/>
      <c r="K6" s="41"/>
      <c r="L6" s="41"/>
      <c r="M6" s="115"/>
      <c r="N6" s="107"/>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10"/>
      <c r="AZ6" s="10"/>
      <c r="BA6" s="10"/>
      <c r="BB6" s="10"/>
      <c r="BC6" s="10"/>
      <c r="BD6" s="10"/>
      <c r="BE6" s="10"/>
      <c r="BF6" s="10"/>
      <c r="BG6" s="10"/>
    </row>
    <row r="7" spans="3:59" ht="49.5" customHeight="1">
      <c r="C7" s="30" t="s">
        <v>7</v>
      </c>
      <c r="D7" s="25">
        <f ca="1">(TODAY())</f>
        <v>40845</v>
      </c>
      <c r="E7" s="35"/>
      <c r="F7" s="42"/>
      <c r="G7" s="42"/>
      <c r="H7" s="42"/>
      <c r="I7" s="42"/>
      <c r="J7" s="42"/>
      <c r="K7" s="42"/>
      <c r="L7" s="42"/>
      <c r="M7" s="116"/>
      <c r="N7" s="108"/>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10"/>
      <c r="AZ7" s="10"/>
      <c r="BA7" s="10"/>
      <c r="BB7" s="10"/>
      <c r="BC7" s="10"/>
      <c r="BD7" s="10"/>
      <c r="BE7" s="10"/>
      <c r="BF7" s="10"/>
      <c r="BG7" s="10"/>
    </row>
    <row r="8" spans="3:59" ht="12.75">
      <c r="C8" s="31" t="str">
        <f>'Input Tab'!B6</f>
        <v>Your Date of Birth</v>
      </c>
      <c r="D8" s="26">
        <f>'Input Tab'!C6</f>
        <v>18264</v>
      </c>
      <c r="E8" s="35"/>
      <c r="F8" s="43"/>
      <c r="G8" s="90"/>
      <c r="H8" s="43"/>
      <c r="I8" s="43"/>
      <c r="J8" s="43"/>
      <c r="K8" s="43"/>
      <c r="L8" s="43"/>
      <c r="M8" s="117"/>
      <c r="N8" s="109"/>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10"/>
      <c r="AZ8" s="10"/>
      <c r="BA8" s="10"/>
      <c r="BB8" s="10"/>
      <c r="BC8" s="10"/>
      <c r="BD8" s="10"/>
      <c r="BE8" s="10"/>
      <c r="BF8" s="10"/>
      <c r="BG8" s="10"/>
    </row>
    <row r="9" spans="3:59" ht="12.75">
      <c r="C9" s="31" t="str">
        <f>'Input Tab'!B7</f>
        <v>Average Salary over the last three years of work</v>
      </c>
      <c r="D9" s="27">
        <f>'Input Tab'!C7</f>
        <v>25000</v>
      </c>
      <c r="E9" s="36"/>
      <c r="F9" s="44"/>
      <c r="G9" s="44"/>
      <c r="H9" s="44"/>
      <c r="I9" s="44"/>
      <c r="J9" s="44"/>
      <c r="K9" s="44"/>
      <c r="L9" s="44"/>
      <c r="M9" s="118"/>
      <c r="N9" s="109"/>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10"/>
      <c r="AZ9" s="10"/>
      <c r="BA9" s="10"/>
      <c r="BB9" s="10"/>
      <c r="BC9" s="10"/>
      <c r="BD9" s="10"/>
      <c r="BE9" s="10"/>
      <c r="BF9" s="10"/>
      <c r="BG9" s="10"/>
    </row>
    <row r="10" spans="3:59" ht="12.75">
      <c r="C10" s="31" t="str">
        <f>'Input Tab'!B8</f>
        <v>Total current Savings</v>
      </c>
      <c r="D10" s="27">
        <f>'Input Tab'!C8</f>
        <v>30000</v>
      </c>
      <c r="E10" s="36"/>
      <c r="F10" s="43"/>
      <c r="G10" s="43"/>
      <c r="H10" s="43"/>
      <c r="I10" s="43"/>
      <c r="J10" s="43"/>
      <c r="K10" s="43"/>
      <c r="L10" s="43"/>
      <c r="M10" s="117"/>
      <c r="N10" s="109"/>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10"/>
      <c r="AZ10" s="10"/>
      <c r="BA10" s="10"/>
      <c r="BB10" s="10"/>
      <c r="BC10" s="10"/>
      <c r="BD10" s="10"/>
      <c r="BE10" s="10"/>
      <c r="BF10" s="10"/>
      <c r="BG10" s="10"/>
    </row>
    <row r="11" spans="3:59" ht="12.75">
      <c r="C11" s="31" t="str">
        <f>'Input Tab'!B9</f>
        <v>Difference between Inflation &amp;  Bank rate of Interest</v>
      </c>
      <c r="D11" s="27">
        <f>'Input Tab'!C9</f>
        <v>4.5</v>
      </c>
      <c r="E11" s="36"/>
      <c r="F11" s="43"/>
      <c r="G11" s="43"/>
      <c r="H11" s="43"/>
      <c r="I11" s="43"/>
      <c r="J11" s="43"/>
      <c r="K11" s="43"/>
      <c r="L11" s="43"/>
      <c r="M11" s="117"/>
      <c r="N11" s="109"/>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10"/>
      <c r="AZ11" s="10"/>
      <c r="BA11" s="10"/>
      <c r="BB11" s="10"/>
      <c r="BC11" s="10"/>
      <c r="BD11" s="10"/>
      <c r="BE11" s="10"/>
      <c r="BF11" s="10"/>
      <c r="BG11" s="10"/>
    </row>
    <row r="12" spans="2:59" ht="12.75">
      <c r="B12" s="1" t="s">
        <v>0</v>
      </c>
      <c r="C12" s="31" t="str">
        <f>'Input Tab'!B10</f>
        <v>Estimated Spend per month from Savings when retired</v>
      </c>
      <c r="D12" s="27">
        <f>'Input Tab'!C10</f>
        <v>250</v>
      </c>
      <c r="E12" s="36"/>
      <c r="F12" s="43"/>
      <c r="G12" s="43"/>
      <c r="H12" s="43"/>
      <c r="I12" s="43"/>
      <c r="J12" s="43"/>
      <c r="K12" s="43"/>
      <c r="L12" s="43"/>
      <c r="M12" s="117"/>
      <c r="N12" s="109"/>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10"/>
      <c r="AZ12" s="10"/>
      <c r="BA12" s="10"/>
      <c r="BB12" s="10"/>
      <c r="BC12" s="10"/>
      <c r="BD12" s="10"/>
      <c r="BE12" s="10"/>
      <c r="BF12" s="10"/>
      <c r="BG12" s="10"/>
    </row>
    <row r="13" spans="3:59" ht="12.75">
      <c r="C13" s="31" t="str">
        <f>'Input Tab'!B11</f>
        <v>Minimum amount you want in the bank (Min Savings level)</v>
      </c>
      <c r="D13" s="27">
        <f>'Input Tab'!C11</f>
        <v>10000</v>
      </c>
      <c r="E13" s="36"/>
      <c r="F13" s="43"/>
      <c r="G13" s="43"/>
      <c r="H13" s="43"/>
      <c r="I13" s="43"/>
      <c r="J13" s="43"/>
      <c r="K13" s="43"/>
      <c r="L13" s="43"/>
      <c r="M13" s="117"/>
      <c r="N13" s="109"/>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10"/>
      <c r="AZ13" s="10"/>
      <c r="BA13" s="10"/>
      <c r="BB13" s="10"/>
      <c r="BC13" s="10"/>
      <c r="BD13" s="10"/>
      <c r="BE13" s="10"/>
      <c r="BF13" s="10"/>
      <c r="BG13" s="10"/>
    </row>
    <row r="14" spans="3:59" ht="12.75">
      <c r="C14" s="31" t="str">
        <f>'Input Tab'!B12</f>
        <v>Date planned to stop work (retire)</v>
      </c>
      <c r="D14" s="26">
        <f>'Input Tab'!C12</f>
        <v>41255</v>
      </c>
      <c r="E14" s="35"/>
      <c r="F14" s="43"/>
      <c r="G14" s="43"/>
      <c r="H14" s="43"/>
      <c r="I14" s="43"/>
      <c r="J14" s="43"/>
      <c r="K14" s="43"/>
      <c r="L14" s="43"/>
      <c r="M14" s="117"/>
      <c r="N14" s="109"/>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10"/>
      <c r="AZ14" s="10"/>
      <c r="BA14" s="10"/>
      <c r="BB14" s="10"/>
      <c r="BC14" s="10"/>
      <c r="BD14" s="10"/>
      <c r="BE14" s="10"/>
      <c r="BF14" s="10"/>
      <c r="BG14" s="10"/>
    </row>
    <row r="15" spans="3:59" ht="12.75">
      <c r="C15" s="31" t="str">
        <f>'Input Tab'!B13</f>
        <v>Company Pension (1) value/year</v>
      </c>
      <c r="D15" s="27">
        <f>'Input Tab'!C13</f>
        <v>10000</v>
      </c>
      <c r="E15" s="36"/>
      <c r="F15" s="43"/>
      <c r="G15" s="43"/>
      <c r="H15" s="43"/>
      <c r="I15" s="43"/>
      <c r="J15" s="43"/>
      <c r="K15" s="43"/>
      <c r="L15" s="43"/>
      <c r="M15" s="117"/>
      <c r="N15" s="109"/>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10"/>
      <c r="AZ15" s="10"/>
      <c r="BA15" s="10"/>
      <c r="BB15" s="10"/>
      <c r="BC15" s="10"/>
      <c r="BD15" s="10"/>
      <c r="BE15" s="10"/>
      <c r="BF15" s="10"/>
      <c r="BG15" s="10"/>
    </row>
    <row r="16" spans="3:59" ht="12.75">
      <c r="C16" s="31" t="str">
        <f>'Input Tab'!B14</f>
        <v>OAP State Pension </v>
      </c>
      <c r="D16" s="27">
        <f>'Input Tab'!C14</f>
        <v>5044</v>
      </c>
      <c r="E16" s="37"/>
      <c r="F16" s="43"/>
      <c r="G16" s="43"/>
      <c r="H16" s="43"/>
      <c r="I16" s="43"/>
      <c r="J16" s="43"/>
      <c r="K16" s="43"/>
      <c r="L16" s="43"/>
      <c r="M16" s="117"/>
      <c r="N16" s="109"/>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10"/>
      <c r="AZ16" s="10"/>
      <c r="BA16" s="10"/>
      <c r="BB16" s="10"/>
      <c r="BC16" s="10"/>
      <c r="BD16" s="10"/>
      <c r="BE16" s="10"/>
      <c r="BF16" s="10"/>
      <c r="BG16" s="10"/>
    </row>
    <row r="17" spans="3:59" ht="12.75">
      <c r="C17" s="31" t="str">
        <f>'Input Tab'!B15</f>
        <v>Date Start to take Company Pension</v>
      </c>
      <c r="D17" s="26">
        <f>'Input Tab'!C15</f>
        <v>41620</v>
      </c>
      <c r="E17" s="36"/>
      <c r="F17" s="43"/>
      <c r="G17" s="43"/>
      <c r="H17" s="43"/>
      <c r="I17" s="43"/>
      <c r="J17" s="43"/>
      <c r="K17" s="43"/>
      <c r="L17" s="43"/>
      <c r="M17" s="117"/>
      <c r="N17" s="109"/>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10"/>
      <c r="AZ17" s="10"/>
      <c r="BA17" s="10"/>
      <c r="BB17" s="10"/>
      <c r="BC17" s="10"/>
      <c r="BD17" s="10"/>
      <c r="BE17" s="10"/>
      <c r="BF17" s="10"/>
      <c r="BG17" s="10"/>
    </row>
    <row r="18" spans="3:59" ht="12.75">
      <c r="C18" s="31" t="str">
        <f>'Input Tab'!B16</f>
        <v>Pension (2) value/year</v>
      </c>
      <c r="D18" s="27">
        <f>'Input Tab'!C16</f>
        <v>4000</v>
      </c>
      <c r="E18" s="36"/>
      <c r="F18" s="43"/>
      <c r="G18" s="43"/>
      <c r="H18" s="43"/>
      <c r="I18" s="43"/>
      <c r="J18" s="43"/>
      <c r="K18" s="43"/>
      <c r="L18" s="43"/>
      <c r="M18" s="117"/>
      <c r="N18" s="109"/>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10"/>
      <c r="AZ18" s="10"/>
      <c r="BA18" s="10"/>
      <c r="BB18" s="10"/>
      <c r="BC18" s="10"/>
      <c r="BD18" s="10"/>
      <c r="BE18" s="10"/>
      <c r="BF18" s="10"/>
      <c r="BG18" s="10"/>
    </row>
    <row r="19" spans="3:59" ht="13.5" thickBot="1">
      <c r="C19" s="28" t="str">
        <f>'Input Tab'!B17</f>
        <v>Date Start Pension (2)</v>
      </c>
      <c r="D19" s="29">
        <f>'Input Tab'!C17</f>
        <v>40907</v>
      </c>
      <c r="E19" s="36"/>
      <c r="F19" s="43"/>
      <c r="G19" s="43"/>
      <c r="H19" s="43"/>
      <c r="I19" s="43"/>
      <c r="J19" s="43"/>
      <c r="K19" s="43"/>
      <c r="L19" s="43" t="s">
        <v>0</v>
      </c>
      <c r="M19" s="117"/>
      <c r="N19" s="109"/>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10"/>
      <c r="AZ19" s="10"/>
      <c r="BA19" s="10"/>
      <c r="BB19" s="10"/>
      <c r="BC19" s="10"/>
      <c r="BD19" s="10"/>
      <c r="BE19" s="10"/>
      <c r="BF19" s="10"/>
      <c r="BG19" s="10"/>
    </row>
    <row r="20" spans="5:59" ht="12.75">
      <c r="E20" s="39"/>
      <c r="F20" s="47"/>
      <c r="G20" s="47"/>
      <c r="H20" s="47"/>
      <c r="I20" s="47" t="s">
        <v>17</v>
      </c>
      <c r="J20" s="47"/>
      <c r="K20" s="10"/>
      <c r="L20" s="10"/>
      <c r="M20" s="113"/>
      <c r="N20" s="105"/>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row>
    <row r="21" spans="3:10" ht="12.75">
      <c r="C21" s="32" t="s">
        <v>14</v>
      </c>
      <c r="D21" s="33">
        <f>D8+(65*365)</f>
        <v>41989</v>
      </c>
      <c r="E21" s="6"/>
      <c r="F21" s="5"/>
      <c r="G21" s="5"/>
      <c r="H21" s="5"/>
      <c r="I21" s="46">
        <f>MAX(I24:I573)</f>
        <v>30117</v>
      </c>
      <c r="J21" s="5"/>
    </row>
    <row r="22" spans="5:19" ht="12.75">
      <c r="E22" s="24"/>
      <c r="F22" s="24"/>
      <c r="G22" s="24"/>
      <c r="H22" s="24"/>
      <c r="I22" s="24"/>
      <c r="J22" s="24"/>
      <c r="K22" s="24"/>
      <c r="L22" s="119"/>
      <c r="M22" s="119"/>
      <c r="N22" s="111"/>
      <c r="O22" s="24"/>
      <c r="P22" s="24"/>
      <c r="Q22" s="24"/>
      <c r="R22" s="24"/>
      <c r="S22" s="24"/>
    </row>
    <row r="23" spans="2:19" ht="54.75" customHeight="1">
      <c r="B23" s="24"/>
      <c r="C23" s="139" t="s">
        <v>81</v>
      </c>
      <c r="E23" s="45" t="s">
        <v>15</v>
      </c>
      <c r="F23" s="140" t="s">
        <v>16</v>
      </c>
      <c r="G23" s="139" t="s">
        <v>19</v>
      </c>
      <c r="H23" s="141" t="s">
        <v>20</v>
      </c>
      <c r="I23" s="4" t="s">
        <v>18</v>
      </c>
      <c r="J23" s="139" t="s">
        <v>60</v>
      </c>
      <c r="K23" s="139" t="s">
        <v>27</v>
      </c>
      <c r="L23" s="139" t="s">
        <v>42</v>
      </c>
      <c r="M23" s="139" t="s">
        <v>59</v>
      </c>
      <c r="N23" s="138" t="s">
        <v>65</v>
      </c>
      <c r="O23" s="139" t="s">
        <v>31</v>
      </c>
      <c r="P23" s="139" t="s">
        <v>45</v>
      </c>
      <c r="Q23" s="4" t="s">
        <v>29</v>
      </c>
      <c r="R23" s="4" t="s">
        <v>28</v>
      </c>
      <c r="S23" s="4" t="s">
        <v>30</v>
      </c>
    </row>
    <row r="24" spans="5:19" ht="12.75">
      <c r="E24" s="38">
        <v>1</v>
      </c>
      <c r="F24" s="34">
        <f>D7-(1*365)</f>
        <v>40480</v>
      </c>
      <c r="G24" s="40">
        <f>IF($F24&lt;$D$14,$D$9,0)</f>
        <v>25000</v>
      </c>
      <c r="H24" s="40">
        <f>IF($F24&lt;$D$14,$D$9/12,0)</f>
        <v>2083.3333333333335</v>
      </c>
      <c r="I24" s="40">
        <f>IF($F24&lt;$D$14,$D$11,0)+$D$10</f>
        <v>30004.5</v>
      </c>
      <c r="J24" s="48">
        <f>IF(I24&gt;=$D$13,I24,$D$13)</f>
        <v>30004.5</v>
      </c>
      <c r="K24" s="48">
        <f aca="true" t="shared" si="0" ref="K24:K87">IF(F24&lt;($D$8+65*365),0,$D$16)</f>
        <v>0</v>
      </c>
      <c r="L24" s="48">
        <f aca="true" t="shared" si="1" ref="L24:L87">IF(F24&lt;=$D$17,0,$D$15)</f>
        <v>0</v>
      </c>
      <c r="M24" s="48">
        <f>IF(F24&lt;=D14,G24,0)</f>
        <v>25000</v>
      </c>
      <c r="N24" s="112">
        <f>O24+L24+K24+G24+P24</f>
        <v>25000</v>
      </c>
      <c r="O24" s="48">
        <f>IF(Q24=S24,S24,0)</f>
        <v>0</v>
      </c>
      <c r="P24" s="48">
        <f>IF(F24&lt;=$D$19,0,$D$18)</f>
        <v>0</v>
      </c>
      <c r="Q24" s="48">
        <f>IF(F24&lt;=$D$14,0,'Input Tab'!$C$10*12)</f>
        <v>0</v>
      </c>
      <c r="R24" s="48">
        <f>Q24</f>
        <v>0</v>
      </c>
      <c r="S24" s="48">
        <f>IF(R24&lt;=$D$10-$D$13,$D$12*12,0)</f>
        <v>3000</v>
      </c>
    </row>
    <row r="25" spans="5:20" ht="12.75">
      <c r="E25" s="38">
        <v>2</v>
      </c>
      <c r="F25" s="34">
        <f>F24+30.5</f>
        <v>40510.5</v>
      </c>
      <c r="G25" s="40">
        <f aca="true" t="shared" si="2" ref="G25:G88">IF($F25&lt;$D$14,$D$9,0)</f>
        <v>25000</v>
      </c>
      <c r="H25" s="40">
        <f>IF($F25&lt;$D$14,$D$9/12,0)</f>
        <v>2083.3333333333335</v>
      </c>
      <c r="I25" s="40">
        <f>IF($F25&lt;$D$14,$D$11+I24,I24-$D$12)</f>
        <v>30009</v>
      </c>
      <c r="J25" s="48">
        <f aca="true" t="shared" si="3" ref="J25:J88">IF(I25&gt;=$D$13,I25,$D$13)</f>
        <v>30009</v>
      </c>
      <c r="K25" s="48">
        <f t="shared" si="0"/>
        <v>0</v>
      </c>
      <c r="L25" s="48">
        <f t="shared" si="1"/>
        <v>0</v>
      </c>
      <c r="M25" s="48">
        <f>IF(F25&lt;=$D$14,G25,M24-M24*'Pension Plotter'!$H$9/1200)</f>
        <v>25000</v>
      </c>
      <c r="N25" s="112">
        <f aca="true" t="shared" si="4" ref="N25:N88">O25+L25+K25+G25+P25</f>
        <v>25000</v>
      </c>
      <c r="O25" s="48">
        <f aca="true" t="shared" si="5" ref="O25:O88">IF(Q25=S25,S25,0)</f>
        <v>0</v>
      </c>
      <c r="P25" s="48">
        <f aca="true" t="shared" si="6" ref="P25:P88">IF(F25&lt;=$D$19,0,$D$18)</f>
        <v>0</v>
      </c>
      <c r="Q25" s="48">
        <f>IF(F25&lt;=$D$14,0,'Input Tab'!$C$10*12)</f>
        <v>0</v>
      </c>
      <c r="R25" s="48">
        <f aca="true" t="shared" si="7" ref="R25:R43">Q25/12+R24</f>
        <v>0</v>
      </c>
      <c r="S25" s="48">
        <f aca="true" t="shared" si="8" ref="S25:S88">IF(R25&lt;=$D$10-$D$13,$D$12*12,0)</f>
        <v>3000</v>
      </c>
      <c r="T25" s="1" t="s">
        <v>0</v>
      </c>
    </row>
    <row r="26" spans="5:20" ht="12.75">
      <c r="E26" s="38">
        <v>3</v>
      </c>
      <c r="F26" s="34">
        <f>F25+30.5</f>
        <v>40541</v>
      </c>
      <c r="G26" s="40">
        <f t="shared" si="2"/>
        <v>25000</v>
      </c>
      <c r="H26" s="40">
        <f aca="true" t="shared" si="9" ref="H26:H88">IF($F26&lt;$D$14,$D$9/12,0)</f>
        <v>2083.3333333333335</v>
      </c>
      <c r="I26" s="40">
        <f aca="true" t="shared" si="10" ref="I26:I34">IF($F26&lt;$D$14,$D$11+I25,I25-$D$12)</f>
        <v>30013.5</v>
      </c>
      <c r="J26" s="48">
        <f>IF(I26&gt;=$D$13,I26,$D$13)</f>
        <v>30013.5</v>
      </c>
      <c r="K26" s="48">
        <f t="shared" si="0"/>
        <v>0</v>
      </c>
      <c r="L26" s="48">
        <f t="shared" si="1"/>
        <v>0</v>
      </c>
      <c r="M26" s="48">
        <f>IF(F26&lt;=$D$14,G26,M25-M25*'Pension Plotter'!$H$9/1200)</f>
        <v>25000</v>
      </c>
      <c r="N26" s="112">
        <f t="shared" si="4"/>
        <v>25000</v>
      </c>
      <c r="O26" s="48">
        <f t="shared" si="5"/>
        <v>0</v>
      </c>
      <c r="P26" s="48">
        <f t="shared" si="6"/>
        <v>0</v>
      </c>
      <c r="Q26" s="48">
        <f>IF(F26&lt;=$D$14,0,'Input Tab'!$C$10*12)</f>
        <v>0</v>
      </c>
      <c r="R26" s="48">
        <f t="shared" si="7"/>
        <v>0</v>
      </c>
      <c r="S26" s="48">
        <f t="shared" si="8"/>
        <v>3000</v>
      </c>
      <c r="T26" s="1" t="s">
        <v>0</v>
      </c>
    </row>
    <row r="27" spans="5:19" ht="12.75">
      <c r="E27" s="38">
        <v>4</v>
      </c>
      <c r="F27" s="34">
        <f aca="true" t="shared" si="11" ref="F27:F90">F26+30.5</f>
        <v>40571.5</v>
      </c>
      <c r="G27" s="40">
        <f t="shared" si="2"/>
        <v>25000</v>
      </c>
      <c r="H27" s="40">
        <f t="shared" si="9"/>
        <v>2083.3333333333335</v>
      </c>
      <c r="I27" s="40">
        <f t="shared" si="10"/>
        <v>30018</v>
      </c>
      <c r="J27" s="48">
        <f t="shared" si="3"/>
        <v>30018</v>
      </c>
      <c r="K27" s="48">
        <f t="shared" si="0"/>
        <v>0</v>
      </c>
      <c r="L27" s="48">
        <f t="shared" si="1"/>
        <v>0</v>
      </c>
      <c r="M27" s="48">
        <f>IF(F27&lt;=$D$14,G27,M26-M26*'Pension Plotter'!$H$9/1200)</f>
        <v>25000</v>
      </c>
      <c r="N27" s="112">
        <f t="shared" si="4"/>
        <v>25000</v>
      </c>
      <c r="O27" s="48">
        <f t="shared" si="5"/>
        <v>0</v>
      </c>
      <c r="P27" s="48">
        <f t="shared" si="6"/>
        <v>0</v>
      </c>
      <c r="Q27" s="48">
        <f>IF(F27&lt;=$D$14,0,'Input Tab'!$C$10*12)</f>
        <v>0</v>
      </c>
      <c r="R27" s="48">
        <f t="shared" si="7"/>
        <v>0</v>
      </c>
      <c r="S27" s="48">
        <f t="shared" si="8"/>
        <v>3000</v>
      </c>
    </row>
    <row r="28" spans="5:19" ht="12.75">
      <c r="E28" s="38">
        <v>5</v>
      </c>
      <c r="F28" s="34">
        <f t="shared" si="11"/>
        <v>40602</v>
      </c>
      <c r="G28" s="40">
        <f t="shared" si="2"/>
        <v>25000</v>
      </c>
      <c r="H28" s="40">
        <f t="shared" si="9"/>
        <v>2083.3333333333335</v>
      </c>
      <c r="I28" s="40">
        <f>IF($F28&lt;$D$14,$D$11+I27,I27-$D$12)</f>
        <v>30022.5</v>
      </c>
      <c r="J28" s="48">
        <f>IF(I28&gt;=$D$13,I28,$D$13)</f>
        <v>30022.5</v>
      </c>
      <c r="K28" s="48">
        <f t="shared" si="0"/>
        <v>0</v>
      </c>
      <c r="L28" s="48">
        <f t="shared" si="1"/>
        <v>0</v>
      </c>
      <c r="M28" s="48">
        <f>IF(F28&lt;=$D$14,G28,M27-M27*'Pension Plotter'!$H$9/1200)</f>
        <v>25000</v>
      </c>
      <c r="N28" s="112">
        <f t="shared" si="4"/>
        <v>25000</v>
      </c>
      <c r="O28" s="48">
        <f t="shared" si="5"/>
        <v>0</v>
      </c>
      <c r="P28" s="48">
        <f t="shared" si="6"/>
        <v>0</v>
      </c>
      <c r="Q28" s="48">
        <f>IF(F28&lt;=$D$14,0,'Input Tab'!$C$10*12)</f>
        <v>0</v>
      </c>
      <c r="R28" s="48">
        <f t="shared" si="7"/>
        <v>0</v>
      </c>
      <c r="S28" s="48">
        <f t="shared" si="8"/>
        <v>3000</v>
      </c>
    </row>
    <row r="29" spans="5:19" ht="12.75">
      <c r="E29" s="38">
        <v>6</v>
      </c>
      <c r="F29" s="34">
        <f t="shared" si="11"/>
        <v>40632.5</v>
      </c>
      <c r="G29" s="40">
        <f t="shared" si="2"/>
        <v>25000</v>
      </c>
      <c r="H29" s="40">
        <f t="shared" si="9"/>
        <v>2083.3333333333335</v>
      </c>
      <c r="I29" s="40">
        <f t="shared" si="10"/>
        <v>30027</v>
      </c>
      <c r="J29" s="48">
        <f t="shared" si="3"/>
        <v>30027</v>
      </c>
      <c r="K29" s="48">
        <f t="shared" si="0"/>
        <v>0</v>
      </c>
      <c r="L29" s="48">
        <f t="shared" si="1"/>
        <v>0</v>
      </c>
      <c r="M29" s="48">
        <f>IF(F29&lt;=$D$14,G29,M28-M28*'Pension Plotter'!$H$9/1200)</f>
        <v>25000</v>
      </c>
      <c r="N29" s="112">
        <f t="shared" si="4"/>
        <v>25000</v>
      </c>
      <c r="O29" s="48">
        <f t="shared" si="5"/>
        <v>0</v>
      </c>
      <c r="P29" s="48">
        <f t="shared" si="6"/>
        <v>0</v>
      </c>
      <c r="Q29" s="48">
        <f>IF(F29&lt;=$D$14,0,'Input Tab'!$C$10*12)</f>
        <v>0</v>
      </c>
      <c r="R29" s="48">
        <f t="shared" si="7"/>
        <v>0</v>
      </c>
      <c r="S29" s="48">
        <f t="shared" si="8"/>
        <v>3000</v>
      </c>
    </row>
    <row r="30" spans="5:19" ht="12.75">
      <c r="E30" s="38">
        <v>7</v>
      </c>
      <c r="F30" s="34">
        <f t="shared" si="11"/>
        <v>40663</v>
      </c>
      <c r="G30" s="40">
        <f t="shared" si="2"/>
        <v>25000</v>
      </c>
      <c r="H30" s="40">
        <f t="shared" si="9"/>
        <v>2083.3333333333335</v>
      </c>
      <c r="I30" s="40">
        <f t="shared" si="10"/>
        <v>30031.5</v>
      </c>
      <c r="J30" s="48">
        <f t="shared" si="3"/>
        <v>30031.5</v>
      </c>
      <c r="K30" s="48">
        <f t="shared" si="0"/>
        <v>0</v>
      </c>
      <c r="L30" s="48">
        <f t="shared" si="1"/>
        <v>0</v>
      </c>
      <c r="M30" s="48">
        <f>IF(F30&lt;=$D$14,G30,M29-M29*'Pension Plotter'!$H$9/1200)</f>
        <v>25000</v>
      </c>
      <c r="N30" s="112">
        <f t="shared" si="4"/>
        <v>25000</v>
      </c>
      <c r="O30" s="48">
        <f t="shared" si="5"/>
        <v>0</v>
      </c>
      <c r="P30" s="48">
        <f t="shared" si="6"/>
        <v>0</v>
      </c>
      <c r="Q30" s="48">
        <f>IF(F30&lt;=$D$14,0,'Input Tab'!$C$10*12)</f>
        <v>0</v>
      </c>
      <c r="R30" s="48">
        <f t="shared" si="7"/>
        <v>0</v>
      </c>
      <c r="S30" s="48">
        <f t="shared" si="8"/>
        <v>3000</v>
      </c>
    </row>
    <row r="31" spans="5:19" ht="12.75">
      <c r="E31" s="38">
        <v>8</v>
      </c>
      <c r="F31" s="34">
        <f t="shared" si="11"/>
        <v>40693.5</v>
      </c>
      <c r="G31" s="40">
        <f t="shared" si="2"/>
        <v>25000</v>
      </c>
      <c r="H31" s="40">
        <f t="shared" si="9"/>
        <v>2083.3333333333335</v>
      </c>
      <c r="I31" s="40">
        <f t="shared" si="10"/>
        <v>30036</v>
      </c>
      <c r="J31" s="48">
        <f t="shared" si="3"/>
        <v>30036</v>
      </c>
      <c r="K31" s="48">
        <f t="shared" si="0"/>
        <v>0</v>
      </c>
      <c r="L31" s="48">
        <f t="shared" si="1"/>
        <v>0</v>
      </c>
      <c r="M31" s="48">
        <f>IF(F31&lt;=$D$14,G31,M30-M30*'Pension Plotter'!$H$9/1200)</f>
        <v>25000</v>
      </c>
      <c r="N31" s="112">
        <f t="shared" si="4"/>
        <v>25000</v>
      </c>
      <c r="O31" s="48">
        <f t="shared" si="5"/>
        <v>0</v>
      </c>
      <c r="P31" s="48">
        <f t="shared" si="6"/>
        <v>0</v>
      </c>
      <c r="Q31" s="48">
        <f>IF(F31&lt;=$D$14,0,'Input Tab'!$C$10*12)</f>
        <v>0</v>
      </c>
      <c r="R31" s="48">
        <f t="shared" si="7"/>
        <v>0</v>
      </c>
      <c r="S31" s="48">
        <f t="shared" si="8"/>
        <v>3000</v>
      </c>
    </row>
    <row r="32" spans="5:19" ht="12.75">
      <c r="E32" s="38">
        <v>9</v>
      </c>
      <c r="F32" s="34">
        <f t="shared" si="11"/>
        <v>40724</v>
      </c>
      <c r="G32" s="40">
        <f t="shared" si="2"/>
        <v>25000</v>
      </c>
      <c r="H32" s="40">
        <f t="shared" si="9"/>
        <v>2083.3333333333335</v>
      </c>
      <c r="I32" s="40">
        <f t="shared" si="10"/>
        <v>30040.5</v>
      </c>
      <c r="J32" s="48">
        <f t="shared" si="3"/>
        <v>30040.5</v>
      </c>
      <c r="K32" s="48">
        <f t="shared" si="0"/>
        <v>0</v>
      </c>
      <c r="L32" s="48">
        <f t="shared" si="1"/>
        <v>0</v>
      </c>
      <c r="M32" s="48">
        <f>IF(F32&lt;=$D$14,G32,M31-M31*'Pension Plotter'!$H$9/1200)</f>
        <v>25000</v>
      </c>
      <c r="N32" s="112">
        <f t="shared" si="4"/>
        <v>25000</v>
      </c>
      <c r="O32" s="48">
        <f t="shared" si="5"/>
        <v>0</v>
      </c>
      <c r="P32" s="48">
        <f t="shared" si="6"/>
        <v>0</v>
      </c>
      <c r="Q32" s="48">
        <f>IF(F32&lt;=$D$14,0,'Input Tab'!$C$10*12)</f>
        <v>0</v>
      </c>
      <c r="R32" s="48">
        <f t="shared" si="7"/>
        <v>0</v>
      </c>
      <c r="S32" s="48">
        <f t="shared" si="8"/>
        <v>3000</v>
      </c>
    </row>
    <row r="33" spans="5:19" ht="12.75">
      <c r="E33" s="38">
        <v>10</v>
      </c>
      <c r="F33" s="34">
        <f t="shared" si="11"/>
        <v>40754.5</v>
      </c>
      <c r="G33" s="40">
        <f t="shared" si="2"/>
        <v>25000</v>
      </c>
      <c r="H33" s="40">
        <f t="shared" si="9"/>
        <v>2083.3333333333335</v>
      </c>
      <c r="I33" s="40">
        <f t="shared" si="10"/>
        <v>30045</v>
      </c>
      <c r="J33" s="48">
        <f t="shared" si="3"/>
        <v>30045</v>
      </c>
      <c r="K33" s="48">
        <f t="shared" si="0"/>
        <v>0</v>
      </c>
      <c r="L33" s="48">
        <f t="shared" si="1"/>
        <v>0</v>
      </c>
      <c r="M33" s="48">
        <f>IF(F33&lt;=$D$14,G33,M32-M32*'Pension Plotter'!$H$9/1200)</f>
        <v>25000</v>
      </c>
      <c r="N33" s="112">
        <f t="shared" si="4"/>
        <v>25000</v>
      </c>
      <c r="O33" s="48">
        <f t="shared" si="5"/>
        <v>0</v>
      </c>
      <c r="P33" s="48">
        <f t="shared" si="6"/>
        <v>0</v>
      </c>
      <c r="Q33" s="48">
        <f>IF(F33&lt;=$D$14,0,'Input Tab'!$C$10*12)</f>
        <v>0</v>
      </c>
      <c r="R33" s="48">
        <f t="shared" si="7"/>
        <v>0</v>
      </c>
      <c r="S33" s="48">
        <f t="shared" si="8"/>
        <v>3000</v>
      </c>
    </row>
    <row r="34" spans="5:19" ht="12.75">
      <c r="E34" s="38">
        <v>11</v>
      </c>
      <c r="F34" s="34">
        <f t="shared" si="11"/>
        <v>40785</v>
      </c>
      <c r="G34" s="40">
        <f t="shared" si="2"/>
        <v>25000</v>
      </c>
      <c r="H34" s="40">
        <f t="shared" si="9"/>
        <v>2083.3333333333335</v>
      </c>
      <c r="I34" s="40">
        <f t="shared" si="10"/>
        <v>30049.5</v>
      </c>
      <c r="J34" s="48">
        <f t="shared" si="3"/>
        <v>30049.5</v>
      </c>
      <c r="K34" s="48">
        <f t="shared" si="0"/>
        <v>0</v>
      </c>
      <c r="L34" s="48">
        <f t="shared" si="1"/>
        <v>0</v>
      </c>
      <c r="M34" s="48">
        <f>IF(F34&lt;=$D$14,G34,M33-M33*'Pension Plotter'!$H$9/1200)</f>
        <v>25000</v>
      </c>
      <c r="N34" s="112">
        <f t="shared" si="4"/>
        <v>25000</v>
      </c>
      <c r="O34" s="48">
        <f t="shared" si="5"/>
        <v>0</v>
      </c>
      <c r="P34" s="48">
        <f t="shared" si="6"/>
        <v>0</v>
      </c>
      <c r="Q34" s="48">
        <f>IF(F34&lt;=$D$14,0,'Input Tab'!$C$10*12)</f>
        <v>0</v>
      </c>
      <c r="R34" s="48">
        <f t="shared" si="7"/>
        <v>0</v>
      </c>
      <c r="S34" s="48">
        <f t="shared" si="8"/>
        <v>3000</v>
      </c>
    </row>
    <row r="35" spans="5:19" ht="12.75">
      <c r="E35" s="38">
        <v>12</v>
      </c>
      <c r="F35" s="34">
        <f t="shared" si="11"/>
        <v>40815.5</v>
      </c>
      <c r="G35" s="40">
        <f t="shared" si="2"/>
        <v>25000</v>
      </c>
      <c r="H35" s="40">
        <f t="shared" si="9"/>
        <v>2083.3333333333335</v>
      </c>
      <c r="I35" s="40">
        <f aca="true" t="shared" si="12" ref="I35:I98">IF($F35&lt;$D$14,$D$11+I34,I34-$D$12)</f>
        <v>30054</v>
      </c>
      <c r="J35" s="48">
        <f t="shared" si="3"/>
        <v>30054</v>
      </c>
      <c r="K35" s="48">
        <f t="shared" si="0"/>
        <v>0</v>
      </c>
      <c r="L35" s="48">
        <f t="shared" si="1"/>
        <v>0</v>
      </c>
      <c r="M35" s="48">
        <f>IF(F35&lt;=$D$14,G35,M34-M34*'Pension Plotter'!$H$9/1200)</f>
        <v>25000</v>
      </c>
      <c r="N35" s="112">
        <f t="shared" si="4"/>
        <v>25000</v>
      </c>
      <c r="O35" s="48">
        <f t="shared" si="5"/>
        <v>0</v>
      </c>
      <c r="P35" s="48">
        <f t="shared" si="6"/>
        <v>0</v>
      </c>
      <c r="Q35" s="48">
        <f>IF(F35&lt;=$D$14,0,'Input Tab'!$C$10*12)</f>
        <v>0</v>
      </c>
      <c r="R35" s="48">
        <f t="shared" si="7"/>
        <v>0</v>
      </c>
      <c r="S35" s="48">
        <f t="shared" si="8"/>
        <v>3000</v>
      </c>
    </row>
    <row r="36" spans="5:19" ht="12.75">
      <c r="E36" s="38">
        <v>13</v>
      </c>
      <c r="F36" s="34">
        <f t="shared" si="11"/>
        <v>40846</v>
      </c>
      <c r="G36" s="40">
        <f t="shared" si="2"/>
        <v>25000</v>
      </c>
      <c r="H36" s="40">
        <f t="shared" si="9"/>
        <v>2083.3333333333335</v>
      </c>
      <c r="I36" s="40">
        <f t="shared" si="12"/>
        <v>30058.5</v>
      </c>
      <c r="J36" s="48">
        <f t="shared" si="3"/>
        <v>30058.5</v>
      </c>
      <c r="K36" s="48">
        <f t="shared" si="0"/>
        <v>0</v>
      </c>
      <c r="L36" s="48">
        <f t="shared" si="1"/>
        <v>0</v>
      </c>
      <c r="M36" s="48">
        <f>IF(F36&lt;=$D$14,G36,M35-M35*'Pension Plotter'!$H$9/1200)</f>
        <v>25000</v>
      </c>
      <c r="N36" s="112">
        <f t="shared" si="4"/>
        <v>25000</v>
      </c>
      <c r="O36" s="48">
        <f t="shared" si="5"/>
        <v>0</v>
      </c>
      <c r="P36" s="48">
        <f t="shared" si="6"/>
        <v>0</v>
      </c>
      <c r="Q36" s="48">
        <f>IF(F36&lt;=$D$14,0,'Input Tab'!$C$10*12)</f>
        <v>0</v>
      </c>
      <c r="R36" s="48">
        <f t="shared" si="7"/>
        <v>0</v>
      </c>
      <c r="S36" s="48">
        <f t="shared" si="8"/>
        <v>3000</v>
      </c>
    </row>
    <row r="37" spans="5:19" ht="12.75">
      <c r="E37" s="38">
        <v>14</v>
      </c>
      <c r="F37" s="34">
        <f t="shared" si="11"/>
        <v>40876.5</v>
      </c>
      <c r="G37" s="40">
        <f t="shared" si="2"/>
        <v>25000</v>
      </c>
      <c r="H37" s="40">
        <f t="shared" si="9"/>
        <v>2083.3333333333335</v>
      </c>
      <c r="I37" s="40">
        <f t="shared" si="12"/>
        <v>30063</v>
      </c>
      <c r="J37" s="48">
        <f t="shared" si="3"/>
        <v>30063</v>
      </c>
      <c r="K37" s="48">
        <f t="shared" si="0"/>
        <v>0</v>
      </c>
      <c r="L37" s="48">
        <f t="shared" si="1"/>
        <v>0</v>
      </c>
      <c r="M37" s="48">
        <f>IF(F37&lt;=$D$14,G37,M36-M36*'Pension Plotter'!$H$9/1200)</f>
        <v>25000</v>
      </c>
      <c r="N37" s="112">
        <f t="shared" si="4"/>
        <v>25000</v>
      </c>
      <c r="O37" s="48">
        <f t="shared" si="5"/>
        <v>0</v>
      </c>
      <c r="P37" s="48">
        <f t="shared" si="6"/>
        <v>0</v>
      </c>
      <c r="Q37" s="48">
        <f>IF(F37&lt;=$D$14,0,'Input Tab'!$C$10*12)</f>
        <v>0</v>
      </c>
      <c r="R37" s="48">
        <f t="shared" si="7"/>
        <v>0</v>
      </c>
      <c r="S37" s="48">
        <f t="shared" si="8"/>
        <v>3000</v>
      </c>
    </row>
    <row r="38" spans="5:19" ht="12.75">
      <c r="E38" s="38">
        <v>15</v>
      </c>
      <c r="F38" s="34">
        <f t="shared" si="11"/>
        <v>40907</v>
      </c>
      <c r="G38" s="40">
        <f t="shared" si="2"/>
        <v>25000</v>
      </c>
      <c r="H38" s="40">
        <f t="shared" si="9"/>
        <v>2083.3333333333335</v>
      </c>
      <c r="I38" s="40">
        <f t="shared" si="12"/>
        <v>30067.5</v>
      </c>
      <c r="J38" s="48">
        <f t="shared" si="3"/>
        <v>30067.5</v>
      </c>
      <c r="K38" s="48">
        <f t="shared" si="0"/>
        <v>0</v>
      </c>
      <c r="L38" s="48">
        <f t="shared" si="1"/>
        <v>0</v>
      </c>
      <c r="M38" s="48">
        <f>IF(F38&lt;=$D$14,G38,M37-M37*'Pension Plotter'!$H$9/1200)</f>
        <v>25000</v>
      </c>
      <c r="N38" s="112">
        <f t="shared" si="4"/>
        <v>25000</v>
      </c>
      <c r="O38" s="48">
        <f t="shared" si="5"/>
        <v>0</v>
      </c>
      <c r="P38" s="48">
        <f t="shared" si="6"/>
        <v>0</v>
      </c>
      <c r="Q38" s="48">
        <f>IF(F38&lt;=$D$14,0,'Input Tab'!$C$10*12)</f>
        <v>0</v>
      </c>
      <c r="R38" s="48">
        <f t="shared" si="7"/>
        <v>0</v>
      </c>
      <c r="S38" s="48">
        <f t="shared" si="8"/>
        <v>3000</v>
      </c>
    </row>
    <row r="39" spans="5:19" ht="12.75">
      <c r="E39" s="38">
        <v>16</v>
      </c>
      <c r="F39" s="34">
        <f t="shared" si="11"/>
        <v>40937.5</v>
      </c>
      <c r="G39" s="40">
        <f t="shared" si="2"/>
        <v>25000</v>
      </c>
      <c r="H39" s="40">
        <f t="shared" si="9"/>
        <v>2083.3333333333335</v>
      </c>
      <c r="I39" s="40">
        <f t="shared" si="12"/>
        <v>30072</v>
      </c>
      <c r="J39" s="48">
        <f t="shared" si="3"/>
        <v>30072</v>
      </c>
      <c r="K39" s="48">
        <f t="shared" si="0"/>
        <v>0</v>
      </c>
      <c r="L39" s="48">
        <f t="shared" si="1"/>
        <v>0</v>
      </c>
      <c r="M39" s="48">
        <f>IF(F39&lt;=$D$14,G39,M38-M38*'Pension Plotter'!$H$9/1200)</f>
        <v>25000</v>
      </c>
      <c r="N39" s="112">
        <f t="shared" si="4"/>
        <v>29000</v>
      </c>
      <c r="O39" s="48">
        <f t="shared" si="5"/>
        <v>0</v>
      </c>
      <c r="P39" s="48">
        <f t="shared" si="6"/>
        <v>4000</v>
      </c>
      <c r="Q39" s="48">
        <f>IF(F39&lt;=$D$14,0,'Input Tab'!$C$10*12)</f>
        <v>0</v>
      </c>
      <c r="R39" s="48">
        <f t="shared" si="7"/>
        <v>0</v>
      </c>
      <c r="S39" s="48">
        <f t="shared" si="8"/>
        <v>3000</v>
      </c>
    </row>
    <row r="40" spans="5:19" ht="12.75">
      <c r="E40" s="38">
        <v>17</v>
      </c>
      <c r="F40" s="34">
        <f t="shared" si="11"/>
        <v>40968</v>
      </c>
      <c r="G40" s="40">
        <f t="shared" si="2"/>
        <v>25000</v>
      </c>
      <c r="H40" s="40">
        <f t="shared" si="9"/>
        <v>2083.3333333333335</v>
      </c>
      <c r="I40" s="40">
        <f t="shared" si="12"/>
        <v>30076.5</v>
      </c>
      <c r="J40" s="48">
        <f t="shared" si="3"/>
        <v>30076.5</v>
      </c>
      <c r="K40" s="48">
        <f t="shared" si="0"/>
        <v>0</v>
      </c>
      <c r="L40" s="48">
        <f t="shared" si="1"/>
        <v>0</v>
      </c>
      <c r="M40" s="48">
        <f>IF(F40&lt;=$D$14,G40,M39-M39*'Pension Plotter'!$H$9/1200)</f>
        <v>25000</v>
      </c>
      <c r="N40" s="112">
        <f t="shared" si="4"/>
        <v>29000</v>
      </c>
      <c r="O40" s="48">
        <f t="shared" si="5"/>
        <v>0</v>
      </c>
      <c r="P40" s="48">
        <f t="shared" si="6"/>
        <v>4000</v>
      </c>
      <c r="Q40" s="48">
        <f>IF(F40&lt;=$D$14,0,'Input Tab'!$C$10*12)</f>
        <v>0</v>
      </c>
      <c r="R40" s="48">
        <f t="shared" si="7"/>
        <v>0</v>
      </c>
      <c r="S40" s="48">
        <f t="shared" si="8"/>
        <v>3000</v>
      </c>
    </row>
    <row r="41" spans="5:19" ht="12.75">
      <c r="E41" s="38">
        <v>18</v>
      </c>
      <c r="F41" s="34">
        <f t="shared" si="11"/>
        <v>40998.5</v>
      </c>
      <c r="G41" s="40">
        <f t="shared" si="2"/>
        <v>25000</v>
      </c>
      <c r="H41" s="40">
        <f t="shared" si="9"/>
        <v>2083.3333333333335</v>
      </c>
      <c r="I41" s="40">
        <f t="shared" si="12"/>
        <v>30081</v>
      </c>
      <c r="J41" s="48">
        <f t="shared" si="3"/>
        <v>30081</v>
      </c>
      <c r="K41" s="48">
        <f t="shared" si="0"/>
        <v>0</v>
      </c>
      <c r="L41" s="48">
        <f t="shared" si="1"/>
        <v>0</v>
      </c>
      <c r="M41" s="48">
        <f>IF(F41&lt;=$D$14,G41,M40-M40*'Pension Plotter'!$H$9/1200)</f>
        <v>25000</v>
      </c>
      <c r="N41" s="112">
        <f t="shared" si="4"/>
        <v>29000</v>
      </c>
      <c r="O41" s="48">
        <f t="shared" si="5"/>
        <v>0</v>
      </c>
      <c r="P41" s="48">
        <f t="shared" si="6"/>
        <v>4000</v>
      </c>
      <c r="Q41" s="48">
        <f>IF(F41&lt;=$D$14,0,'Input Tab'!$C$10*12)</f>
        <v>0</v>
      </c>
      <c r="R41" s="48">
        <f t="shared" si="7"/>
        <v>0</v>
      </c>
      <c r="S41" s="48">
        <f t="shared" si="8"/>
        <v>3000</v>
      </c>
    </row>
    <row r="42" spans="5:19" ht="12.75">
      <c r="E42" s="38">
        <v>19</v>
      </c>
      <c r="F42" s="34">
        <f t="shared" si="11"/>
        <v>41029</v>
      </c>
      <c r="G42" s="40">
        <f t="shared" si="2"/>
        <v>25000</v>
      </c>
      <c r="H42" s="40">
        <f t="shared" si="9"/>
        <v>2083.3333333333335</v>
      </c>
      <c r="I42" s="40">
        <f t="shared" si="12"/>
        <v>30085.5</v>
      </c>
      <c r="J42" s="48">
        <f t="shared" si="3"/>
        <v>30085.5</v>
      </c>
      <c r="K42" s="48">
        <f t="shared" si="0"/>
        <v>0</v>
      </c>
      <c r="L42" s="48">
        <f t="shared" si="1"/>
        <v>0</v>
      </c>
      <c r="M42" s="48">
        <f>IF(F42&lt;=$D$14,G42,M41-M41*'Pension Plotter'!$H$9/1200)</f>
        <v>25000</v>
      </c>
      <c r="N42" s="112">
        <f t="shared" si="4"/>
        <v>29000</v>
      </c>
      <c r="O42" s="48">
        <f t="shared" si="5"/>
        <v>0</v>
      </c>
      <c r="P42" s="48">
        <f t="shared" si="6"/>
        <v>4000</v>
      </c>
      <c r="Q42" s="48">
        <f>IF(F42&lt;=$D$14,0,'Input Tab'!$C$10*12)</f>
        <v>0</v>
      </c>
      <c r="R42" s="48">
        <f t="shared" si="7"/>
        <v>0</v>
      </c>
      <c r="S42" s="48">
        <f>IF(R42&lt;=$D$10-$D$13,$D$12*12,0)</f>
        <v>3000</v>
      </c>
    </row>
    <row r="43" spans="5:19" ht="12.75">
      <c r="E43" s="38">
        <v>20</v>
      </c>
      <c r="F43" s="34">
        <f t="shared" si="11"/>
        <v>41059.5</v>
      </c>
      <c r="G43" s="40">
        <f t="shared" si="2"/>
        <v>25000</v>
      </c>
      <c r="H43" s="40">
        <f t="shared" si="9"/>
        <v>2083.3333333333335</v>
      </c>
      <c r="I43" s="40">
        <f t="shared" si="12"/>
        <v>30090</v>
      </c>
      <c r="J43" s="48">
        <f t="shared" si="3"/>
        <v>30090</v>
      </c>
      <c r="K43" s="48">
        <f t="shared" si="0"/>
        <v>0</v>
      </c>
      <c r="L43" s="48">
        <f t="shared" si="1"/>
        <v>0</v>
      </c>
      <c r="M43" s="48">
        <f>IF(F43&lt;=$D$14,G43,M42-M42*'Pension Plotter'!$H$9/1200)</f>
        <v>25000</v>
      </c>
      <c r="N43" s="112">
        <f t="shared" si="4"/>
        <v>29000</v>
      </c>
      <c r="O43" s="48">
        <f t="shared" si="5"/>
        <v>0</v>
      </c>
      <c r="P43" s="48">
        <f t="shared" si="6"/>
        <v>4000</v>
      </c>
      <c r="Q43" s="48">
        <f>IF(F43&lt;=$D$14,0,'Input Tab'!$C$10*12)</f>
        <v>0</v>
      </c>
      <c r="R43" s="48">
        <f t="shared" si="7"/>
        <v>0</v>
      </c>
      <c r="S43" s="48">
        <f t="shared" si="8"/>
        <v>3000</v>
      </c>
    </row>
    <row r="44" spans="5:19" ht="12.75">
      <c r="E44" s="38">
        <v>21</v>
      </c>
      <c r="F44" s="34">
        <f t="shared" si="11"/>
        <v>41090</v>
      </c>
      <c r="G44" s="40">
        <f t="shared" si="2"/>
        <v>25000</v>
      </c>
      <c r="H44" s="40">
        <f t="shared" si="9"/>
        <v>2083.3333333333335</v>
      </c>
      <c r="I44" s="40">
        <f t="shared" si="12"/>
        <v>30094.5</v>
      </c>
      <c r="J44" s="48">
        <f t="shared" si="3"/>
        <v>30094.5</v>
      </c>
      <c r="K44" s="48">
        <f t="shared" si="0"/>
        <v>0</v>
      </c>
      <c r="L44" s="48">
        <f t="shared" si="1"/>
        <v>0</v>
      </c>
      <c r="M44" s="48">
        <f>IF(F44&lt;=$D$14,G44,M43-M43*'Pension Plotter'!$H$9/1200)</f>
        <v>25000</v>
      </c>
      <c r="N44" s="112">
        <f t="shared" si="4"/>
        <v>29000</v>
      </c>
      <c r="O44" s="48">
        <f t="shared" si="5"/>
        <v>0</v>
      </c>
      <c r="P44" s="48">
        <f t="shared" si="6"/>
        <v>4000</v>
      </c>
      <c r="Q44" s="48">
        <f>IF(F44&lt;=$D$14,0,'Input Tab'!$C$10*12)</f>
        <v>0</v>
      </c>
      <c r="R44" s="48">
        <f>Q44/12+R43</f>
        <v>0</v>
      </c>
      <c r="S44" s="48">
        <f t="shared" si="8"/>
        <v>3000</v>
      </c>
    </row>
    <row r="45" spans="5:19" ht="12.75">
      <c r="E45" s="38">
        <v>22</v>
      </c>
      <c r="F45" s="34">
        <f t="shared" si="11"/>
        <v>41120.5</v>
      </c>
      <c r="G45" s="40">
        <f t="shared" si="2"/>
        <v>25000</v>
      </c>
      <c r="H45" s="40">
        <f t="shared" si="9"/>
        <v>2083.3333333333335</v>
      </c>
      <c r="I45" s="40">
        <f t="shared" si="12"/>
        <v>30099</v>
      </c>
      <c r="J45" s="48">
        <f t="shared" si="3"/>
        <v>30099</v>
      </c>
      <c r="K45" s="48">
        <f t="shared" si="0"/>
        <v>0</v>
      </c>
      <c r="L45" s="48">
        <f t="shared" si="1"/>
        <v>0</v>
      </c>
      <c r="M45" s="48">
        <f>IF(F45&lt;=$D$14,G45,M44-M44*'Pension Plotter'!$H$9/1200)</f>
        <v>25000</v>
      </c>
      <c r="N45" s="112">
        <f t="shared" si="4"/>
        <v>29000</v>
      </c>
      <c r="O45" s="48">
        <f t="shared" si="5"/>
        <v>0</v>
      </c>
      <c r="P45" s="48">
        <f t="shared" si="6"/>
        <v>4000</v>
      </c>
      <c r="Q45" s="48">
        <f>IF(F45&lt;=$D$14,0,'Input Tab'!$C$10*12)</f>
        <v>0</v>
      </c>
      <c r="R45" s="48">
        <f aca="true" t="shared" si="13" ref="R45:R108">Q45/12+R44</f>
        <v>0</v>
      </c>
      <c r="S45" s="48">
        <f t="shared" si="8"/>
        <v>3000</v>
      </c>
    </row>
    <row r="46" spans="5:19" ht="12.75">
      <c r="E46" s="38">
        <v>23</v>
      </c>
      <c r="F46" s="34">
        <f t="shared" si="11"/>
        <v>41151</v>
      </c>
      <c r="G46" s="40">
        <f t="shared" si="2"/>
        <v>25000</v>
      </c>
      <c r="H46" s="40">
        <f t="shared" si="9"/>
        <v>2083.3333333333335</v>
      </c>
      <c r="I46" s="40">
        <f t="shared" si="12"/>
        <v>30103.5</v>
      </c>
      <c r="J46" s="48">
        <f t="shared" si="3"/>
        <v>30103.5</v>
      </c>
      <c r="K46" s="48">
        <f t="shared" si="0"/>
        <v>0</v>
      </c>
      <c r="L46" s="48">
        <f t="shared" si="1"/>
        <v>0</v>
      </c>
      <c r="M46" s="48">
        <f>IF(F46&lt;=$D$14,G46,M45-M45*'Pension Plotter'!$H$9/1200)</f>
        <v>25000</v>
      </c>
      <c r="N46" s="112">
        <f t="shared" si="4"/>
        <v>29000</v>
      </c>
      <c r="O46" s="48">
        <f t="shared" si="5"/>
        <v>0</v>
      </c>
      <c r="P46" s="48">
        <f t="shared" si="6"/>
        <v>4000</v>
      </c>
      <c r="Q46" s="48">
        <f>IF(F46&lt;=$D$14,0,'Input Tab'!$C$10*12)</f>
        <v>0</v>
      </c>
      <c r="R46" s="48">
        <f t="shared" si="13"/>
        <v>0</v>
      </c>
      <c r="S46" s="48">
        <f t="shared" si="8"/>
        <v>3000</v>
      </c>
    </row>
    <row r="47" spans="5:19" ht="12.75">
      <c r="E47" s="38">
        <v>24</v>
      </c>
      <c r="F47" s="34">
        <f t="shared" si="11"/>
        <v>41181.5</v>
      </c>
      <c r="G47" s="40">
        <f t="shared" si="2"/>
        <v>25000</v>
      </c>
      <c r="H47" s="40">
        <f t="shared" si="9"/>
        <v>2083.3333333333335</v>
      </c>
      <c r="I47" s="40">
        <f t="shared" si="12"/>
        <v>30108</v>
      </c>
      <c r="J47" s="48">
        <f t="shared" si="3"/>
        <v>30108</v>
      </c>
      <c r="K47" s="48">
        <f t="shared" si="0"/>
        <v>0</v>
      </c>
      <c r="L47" s="48">
        <f t="shared" si="1"/>
        <v>0</v>
      </c>
      <c r="M47" s="48">
        <f>IF(F47&lt;=$D$14,G47,M46-M46*'Pension Plotter'!$H$9/1200)</f>
        <v>25000</v>
      </c>
      <c r="N47" s="112">
        <f t="shared" si="4"/>
        <v>29000</v>
      </c>
      <c r="O47" s="48">
        <f t="shared" si="5"/>
        <v>0</v>
      </c>
      <c r="P47" s="48">
        <f t="shared" si="6"/>
        <v>4000</v>
      </c>
      <c r="Q47" s="48">
        <f>IF(F47&lt;=$D$14,0,'Input Tab'!$C$10*12)</f>
        <v>0</v>
      </c>
      <c r="R47" s="48">
        <f t="shared" si="13"/>
        <v>0</v>
      </c>
      <c r="S47" s="48">
        <f t="shared" si="8"/>
        <v>3000</v>
      </c>
    </row>
    <row r="48" spans="5:19" ht="12.75">
      <c r="E48" s="38">
        <v>25</v>
      </c>
      <c r="F48" s="34">
        <f t="shared" si="11"/>
        <v>41212</v>
      </c>
      <c r="G48" s="40">
        <f t="shared" si="2"/>
        <v>25000</v>
      </c>
      <c r="H48" s="40">
        <f t="shared" si="9"/>
        <v>2083.3333333333335</v>
      </c>
      <c r="I48" s="40">
        <f t="shared" si="12"/>
        <v>30112.5</v>
      </c>
      <c r="J48" s="48">
        <f t="shared" si="3"/>
        <v>30112.5</v>
      </c>
      <c r="K48" s="48">
        <f t="shared" si="0"/>
        <v>0</v>
      </c>
      <c r="L48" s="48">
        <f t="shared" si="1"/>
        <v>0</v>
      </c>
      <c r="M48" s="48">
        <f>IF(F48&lt;=$D$14,G48,M47-M47*'Pension Plotter'!$H$9/1200)</f>
        <v>25000</v>
      </c>
      <c r="N48" s="112">
        <f t="shared" si="4"/>
        <v>29000</v>
      </c>
      <c r="O48" s="48">
        <f t="shared" si="5"/>
        <v>0</v>
      </c>
      <c r="P48" s="48">
        <f t="shared" si="6"/>
        <v>4000</v>
      </c>
      <c r="Q48" s="48">
        <f>IF(F48&lt;=$D$14,0,'Input Tab'!$C$10*12)</f>
        <v>0</v>
      </c>
      <c r="R48" s="48">
        <f t="shared" si="13"/>
        <v>0</v>
      </c>
      <c r="S48" s="48">
        <f t="shared" si="8"/>
        <v>3000</v>
      </c>
    </row>
    <row r="49" spans="5:19" ht="12.75">
      <c r="E49" s="38">
        <v>26</v>
      </c>
      <c r="F49" s="34">
        <f t="shared" si="11"/>
        <v>41242.5</v>
      </c>
      <c r="G49" s="40">
        <f t="shared" si="2"/>
        <v>25000</v>
      </c>
      <c r="H49" s="40">
        <f t="shared" si="9"/>
        <v>2083.3333333333335</v>
      </c>
      <c r="I49" s="40">
        <f t="shared" si="12"/>
        <v>30117</v>
      </c>
      <c r="J49" s="48">
        <f t="shared" si="3"/>
        <v>30117</v>
      </c>
      <c r="K49" s="48">
        <f t="shared" si="0"/>
        <v>0</v>
      </c>
      <c r="L49" s="48">
        <f t="shared" si="1"/>
        <v>0</v>
      </c>
      <c r="M49" s="48">
        <f>IF(F49&lt;=$D$14,G49,M48-M48*'Pension Plotter'!$H$9/1200)</f>
        <v>25000</v>
      </c>
      <c r="N49" s="112">
        <f t="shared" si="4"/>
        <v>29000</v>
      </c>
      <c r="O49" s="48">
        <f>IF(Q49=S49,S49,0)</f>
        <v>0</v>
      </c>
      <c r="P49" s="48">
        <f t="shared" si="6"/>
        <v>4000</v>
      </c>
      <c r="Q49" s="48">
        <f>IF(F49&lt;=$D$14,0,'Input Tab'!$C$10*12)</f>
        <v>0</v>
      </c>
      <c r="R49" s="48">
        <f t="shared" si="13"/>
        <v>0</v>
      </c>
      <c r="S49" s="48">
        <f>IF(R49&lt;=$D$10-$D$13,$D$12*12,0)</f>
        <v>3000</v>
      </c>
    </row>
    <row r="50" spans="5:19" ht="12.75">
      <c r="E50" s="38">
        <v>27</v>
      </c>
      <c r="F50" s="34">
        <f t="shared" si="11"/>
        <v>41273</v>
      </c>
      <c r="G50" s="40">
        <f t="shared" si="2"/>
        <v>0</v>
      </c>
      <c r="H50" s="40">
        <f t="shared" si="9"/>
        <v>0</v>
      </c>
      <c r="I50" s="40">
        <f t="shared" si="12"/>
        <v>29867</v>
      </c>
      <c r="J50" s="48">
        <f t="shared" si="3"/>
        <v>29867</v>
      </c>
      <c r="K50" s="48">
        <f t="shared" si="0"/>
        <v>0</v>
      </c>
      <c r="L50" s="48">
        <f t="shared" si="1"/>
        <v>0</v>
      </c>
      <c r="M50" s="48">
        <f>IF(F50&lt;=$D$14,G50,M49-M49*'Pension Plotter'!$H$9/1200)</f>
        <v>24906.25</v>
      </c>
      <c r="N50" s="112">
        <f t="shared" si="4"/>
        <v>7000</v>
      </c>
      <c r="O50" s="48">
        <f>IF(Q50=S50,S50,0)</f>
        <v>3000</v>
      </c>
      <c r="P50" s="48">
        <f t="shared" si="6"/>
        <v>4000</v>
      </c>
      <c r="Q50" s="48">
        <f>IF(F50&lt;=$D$14,0,'Input Tab'!$C$10*12)</f>
        <v>3000</v>
      </c>
      <c r="R50" s="48">
        <f t="shared" si="13"/>
        <v>250</v>
      </c>
      <c r="S50" s="48">
        <f>IF(R50&lt;=$D$10-$D$13,$D$12*12,0)</f>
        <v>3000</v>
      </c>
    </row>
    <row r="51" spans="5:19" ht="12.75">
      <c r="E51" s="38">
        <v>28</v>
      </c>
      <c r="F51" s="34">
        <f t="shared" si="11"/>
        <v>41303.5</v>
      </c>
      <c r="G51" s="40">
        <f t="shared" si="2"/>
        <v>0</v>
      </c>
      <c r="H51" s="40">
        <f t="shared" si="9"/>
        <v>0</v>
      </c>
      <c r="I51" s="40">
        <f t="shared" si="12"/>
        <v>29617</v>
      </c>
      <c r="J51" s="48">
        <f t="shared" si="3"/>
        <v>29617</v>
      </c>
      <c r="K51" s="48">
        <f t="shared" si="0"/>
        <v>0</v>
      </c>
      <c r="L51" s="48">
        <f t="shared" si="1"/>
        <v>0</v>
      </c>
      <c r="M51" s="48">
        <f>IF(F51&lt;=$D$14,G51,M50-M50*'Pension Plotter'!$H$9/1200)</f>
        <v>24812.8515625</v>
      </c>
      <c r="N51" s="112">
        <f t="shared" si="4"/>
        <v>7000</v>
      </c>
      <c r="O51" s="48">
        <f t="shared" si="5"/>
        <v>3000</v>
      </c>
      <c r="P51" s="48">
        <f t="shared" si="6"/>
        <v>4000</v>
      </c>
      <c r="Q51" s="48">
        <f>IF(F51&lt;=$D$14,0,'Input Tab'!$C$10*12)</f>
        <v>3000</v>
      </c>
      <c r="R51" s="48">
        <f t="shared" si="13"/>
        <v>500</v>
      </c>
      <c r="S51" s="48">
        <f t="shared" si="8"/>
        <v>3000</v>
      </c>
    </row>
    <row r="52" spans="5:19" ht="12.75">
      <c r="E52" s="38">
        <v>29</v>
      </c>
      <c r="F52" s="34">
        <f t="shared" si="11"/>
        <v>41334</v>
      </c>
      <c r="G52" s="40">
        <f t="shared" si="2"/>
        <v>0</v>
      </c>
      <c r="H52" s="40">
        <f t="shared" si="9"/>
        <v>0</v>
      </c>
      <c r="I52" s="40">
        <f t="shared" si="12"/>
        <v>29367</v>
      </c>
      <c r="J52" s="48">
        <f t="shared" si="3"/>
        <v>29367</v>
      </c>
      <c r="K52" s="48">
        <f t="shared" si="0"/>
        <v>0</v>
      </c>
      <c r="L52" s="48">
        <f t="shared" si="1"/>
        <v>0</v>
      </c>
      <c r="M52" s="48">
        <f>IF(F52&lt;=$D$14,G52,M51-M51*'Pension Plotter'!$H$9/1200)</f>
        <v>24719.803369140624</v>
      </c>
      <c r="N52" s="112">
        <f t="shared" si="4"/>
        <v>7000</v>
      </c>
      <c r="O52" s="48">
        <f t="shared" si="5"/>
        <v>3000</v>
      </c>
      <c r="P52" s="48">
        <f t="shared" si="6"/>
        <v>4000</v>
      </c>
      <c r="Q52" s="48">
        <f>IF(F52&lt;=$D$14,0,'Input Tab'!$C$10*12)</f>
        <v>3000</v>
      </c>
      <c r="R52" s="48">
        <f t="shared" si="13"/>
        <v>750</v>
      </c>
      <c r="S52" s="48">
        <f t="shared" si="8"/>
        <v>3000</v>
      </c>
    </row>
    <row r="53" spans="5:19" ht="12.75">
      <c r="E53" s="38">
        <v>30</v>
      </c>
      <c r="F53" s="34">
        <f t="shared" si="11"/>
        <v>41364.5</v>
      </c>
      <c r="G53" s="40">
        <f t="shared" si="2"/>
        <v>0</v>
      </c>
      <c r="H53" s="40">
        <f t="shared" si="9"/>
        <v>0</v>
      </c>
      <c r="I53" s="40">
        <f t="shared" si="12"/>
        <v>29117</v>
      </c>
      <c r="J53" s="48">
        <f t="shared" si="3"/>
        <v>29117</v>
      </c>
      <c r="K53" s="48">
        <f t="shared" si="0"/>
        <v>0</v>
      </c>
      <c r="L53" s="48">
        <f t="shared" si="1"/>
        <v>0</v>
      </c>
      <c r="M53" s="48">
        <f>IF(F53&lt;=$D$14,G53,M52-M52*'Pension Plotter'!$H$9/1200)</f>
        <v>24627.104106506347</v>
      </c>
      <c r="N53" s="112">
        <f t="shared" si="4"/>
        <v>7000</v>
      </c>
      <c r="O53" s="48">
        <f t="shared" si="5"/>
        <v>3000</v>
      </c>
      <c r="P53" s="48">
        <f t="shared" si="6"/>
        <v>4000</v>
      </c>
      <c r="Q53" s="48">
        <f>IF(F53&lt;=$D$14,0,'Input Tab'!$C$10*12)</f>
        <v>3000</v>
      </c>
      <c r="R53" s="48">
        <f t="shared" si="13"/>
        <v>1000</v>
      </c>
      <c r="S53" s="48">
        <f t="shared" si="8"/>
        <v>3000</v>
      </c>
    </row>
    <row r="54" spans="5:19" ht="12.75">
      <c r="E54" s="38">
        <v>31</v>
      </c>
      <c r="F54" s="34">
        <f t="shared" si="11"/>
        <v>41395</v>
      </c>
      <c r="G54" s="40">
        <f t="shared" si="2"/>
        <v>0</v>
      </c>
      <c r="H54" s="40">
        <f t="shared" si="9"/>
        <v>0</v>
      </c>
      <c r="I54" s="40">
        <f t="shared" si="12"/>
        <v>28867</v>
      </c>
      <c r="J54" s="48">
        <f t="shared" si="3"/>
        <v>28867</v>
      </c>
      <c r="K54" s="48">
        <f t="shared" si="0"/>
        <v>0</v>
      </c>
      <c r="L54" s="48">
        <f t="shared" si="1"/>
        <v>0</v>
      </c>
      <c r="M54" s="48">
        <f>IF(F54&lt;=$D$14,G54,M53-M53*'Pension Plotter'!$H$9/1200)</f>
        <v>24534.752466106947</v>
      </c>
      <c r="N54" s="112">
        <f t="shared" si="4"/>
        <v>7000</v>
      </c>
      <c r="O54" s="48">
        <f t="shared" si="5"/>
        <v>3000</v>
      </c>
      <c r="P54" s="48">
        <f t="shared" si="6"/>
        <v>4000</v>
      </c>
      <c r="Q54" s="48">
        <f>IF(F54&lt;=$D$14,0,'Input Tab'!$C$10*12)</f>
        <v>3000</v>
      </c>
      <c r="R54" s="48">
        <f t="shared" si="13"/>
        <v>1250</v>
      </c>
      <c r="S54" s="48">
        <f t="shared" si="8"/>
        <v>3000</v>
      </c>
    </row>
    <row r="55" spans="5:19" ht="12.75">
      <c r="E55" s="38">
        <v>32</v>
      </c>
      <c r="F55" s="34">
        <f t="shared" si="11"/>
        <v>41425.5</v>
      </c>
      <c r="G55" s="40">
        <f t="shared" si="2"/>
        <v>0</v>
      </c>
      <c r="H55" s="40">
        <f t="shared" si="9"/>
        <v>0</v>
      </c>
      <c r="I55" s="40">
        <f t="shared" si="12"/>
        <v>28617</v>
      </c>
      <c r="J55" s="48">
        <f t="shared" si="3"/>
        <v>28617</v>
      </c>
      <c r="K55" s="48">
        <f t="shared" si="0"/>
        <v>0</v>
      </c>
      <c r="L55" s="48">
        <f t="shared" si="1"/>
        <v>0</v>
      </c>
      <c r="M55" s="48">
        <f>IF(F55&lt;=$D$14,G55,M54-M54*'Pension Plotter'!$H$9/1200)</f>
        <v>24442.747144359048</v>
      </c>
      <c r="N55" s="112">
        <f t="shared" si="4"/>
        <v>7000</v>
      </c>
      <c r="O55" s="48">
        <f t="shared" si="5"/>
        <v>3000</v>
      </c>
      <c r="P55" s="48">
        <f t="shared" si="6"/>
        <v>4000</v>
      </c>
      <c r="Q55" s="48">
        <f>IF(F55&lt;=$D$14,0,'Input Tab'!$C$10*12)</f>
        <v>3000</v>
      </c>
      <c r="R55" s="48">
        <f t="shared" si="13"/>
        <v>1500</v>
      </c>
      <c r="S55" s="48">
        <f t="shared" si="8"/>
        <v>3000</v>
      </c>
    </row>
    <row r="56" spans="5:19" ht="12.75">
      <c r="E56" s="38">
        <v>33</v>
      </c>
      <c r="F56" s="34">
        <f t="shared" si="11"/>
        <v>41456</v>
      </c>
      <c r="G56" s="40">
        <f t="shared" si="2"/>
        <v>0</v>
      </c>
      <c r="H56" s="40">
        <f t="shared" si="9"/>
        <v>0</v>
      </c>
      <c r="I56" s="40">
        <f t="shared" si="12"/>
        <v>28367</v>
      </c>
      <c r="J56" s="48">
        <f t="shared" si="3"/>
        <v>28367</v>
      </c>
      <c r="K56" s="48">
        <f t="shared" si="0"/>
        <v>0</v>
      </c>
      <c r="L56" s="48">
        <f t="shared" si="1"/>
        <v>0</v>
      </c>
      <c r="M56" s="48">
        <f>IF(F56&lt;=$D$14,G56,M55-M55*'Pension Plotter'!$H$9/1200)</f>
        <v>24351.0868425677</v>
      </c>
      <c r="N56" s="112">
        <f t="shared" si="4"/>
        <v>7000</v>
      </c>
      <c r="O56" s="48">
        <f t="shared" si="5"/>
        <v>3000</v>
      </c>
      <c r="P56" s="48">
        <f t="shared" si="6"/>
        <v>4000</v>
      </c>
      <c r="Q56" s="48">
        <f>IF(F56&lt;=$D$14,0,'Input Tab'!$C$10*12)</f>
        <v>3000</v>
      </c>
      <c r="R56" s="48">
        <f t="shared" si="13"/>
        <v>1750</v>
      </c>
      <c r="S56" s="48">
        <f t="shared" si="8"/>
        <v>3000</v>
      </c>
    </row>
    <row r="57" spans="5:19" ht="12.75">
      <c r="E57" s="38">
        <v>34</v>
      </c>
      <c r="F57" s="34">
        <f t="shared" si="11"/>
        <v>41486.5</v>
      </c>
      <c r="G57" s="40">
        <f t="shared" si="2"/>
        <v>0</v>
      </c>
      <c r="H57" s="40">
        <f t="shared" si="9"/>
        <v>0</v>
      </c>
      <c r="I57" s="40">
        <f t="shared" si="12"/>
        <v>28117</v>
      </c>
      <c r="J57" s="48">
        <f t="shared" si="3"/>
        <v>28117</v>
      </c>
      <c r="K57" s="48">
        <f t="shared" si="0"/>
        <v>0</v>
      </c>
      <c r="L57" s="48">
        <f t="shared" si="1"/>
        <v>0</v>
      </c>
      <c r="M57" s="48">
        <f>IF(F57&lt;=$D$14,G57,M56-M56*'Pension Plotter'!$H$9/1200)</f>
        <v>24259.77026690807</v>
      </c>
      <c r="N57" s="112">
        <f t="shared" si="4"/>
        <v>7000</v>
      </c>
      <c r="O57" s="48">
        <f t="shared" si="5"/>
        <v>3000</v>
      </c>
      <c r="P57" s="48">
        <f t="shared" si="6"/>
        <v>4000</v>
      </c>
      <c r="Q57" s="48">
        <f>IF(F57&lt;=$D$14,0,'Input Tab'!$C$10*12)</f>
        <v>3000</v>
      </c>
      <c r="R57" s="48">
        <f t="shared" si="13"/>
        <v>2000</v>
      </c>
      <c r="S57" s="48">
        <f t="shared" si="8"/>
        <v>3000</v>
      </c>
    </row>
    <row r="58" spans="5:19" ht="12.75">
      <c r="E58" s="38">
        <v>35</v>
      </c>
      <c r="F58" s="34">
        <f t="shared" si="11"/>
        <v>41517</v>
      </c>
      <c r="G58" s="40">
        <f t="shared" si="2"/>
        <v>0</v>
      </c>
      <c r="H58" s="40">
        <f t="shared" si="9"/>
        <v>0</v>
      </c>
      <c r="I58" s="40">
        <f t="shared" si="12"/>
        <v>27867</v>
      </c>
      <c r="J58" s="48">
        <f t="shared" si="3"/>
        <v>27867</v>
      </c>
      <c r="K58" s="48">
        <f t="shared" si="0"/>
        <v>0</v>
      </c>
      <c r="L58" s="48">
        <f t="shared" si="1"/>
        <v>0</v>
      </c>
      <c r="M58" s="48">
        <f>IF(F58&lt;=$D$14,G58,M57-M57*'Pension Plotter'!$H$9/1200)</f>
        <v>24168.796128407168</v>
      </c>
      <c r="N58" s="112">
        <f t="shared" si="4"/>
        <v>7000</v>
      </c>
      <c r="O58" s="48">
        <f t="shared" si="5"/>
        <v>3000</v>
      </c>
      <c r="P58" s="48">
        <f t="shared" si="6"/>
        <v>4000</v>
      </c>
      <c r="Q58" s="48">
        <f>IF(F58&lt;=$D$14,0,'Input Tab'!$C$10*12)</f>
        <v>3000</v>
      </c>
      <c r="R58" s="48">
        <f t="shared" si="13"/>
        <v>2250</v>
      </c>
      <c r="S58" s="48">
        <f t="shared" si="8"/>
        <v>3000</v>
      </c>
    </row>
    <row r="59" spans="5:19" ht="12.75">
      <c r="E59" s="38">
        <v>36</v>
      </c>
      <c r="F59" s="34">
        <f t="shared" si="11"/>
        <v>41547.5</v>
      </c>
      <c r="G59" s="40">
        <f t="shared" si="2"/>
        <v>0</v>
      </c>
      <c r="H59" s="40">
        <f t="shared" si="9"/>
        <v>0</v>
      </c>
      <c r="I59" s="40">
        <f t="shared" si="12"/>
        <v>27617</v>
      </c>
      <c r="J59" s="48">
        <f t="shared" si="3"/>
        <v>27617</v>
      </c>
      <c r="K59" s="48">
        <f t="shared" si="0"/>
        <v>0</v>
      </c>
      <c r="L59" s="48">
        <f t="shared" si="1"/>
        <v>0</v>
      </c>
      <c r="M59" s="48">
        <f>IF(F59&lt;=$D$14,G59,M58-M58*'Pension Plotter'!$H$9/1200)</f>
        <v>24078.16314292564</v>
      </c>
      <c r="N59" s="112">
        <f t="shared" si="4"/>
        <v>7000</v>
      </c>
      <c r="O59" s="48">
        <f t="shared" si="5"/>
        <v>3000</v>
      </c>
      <c r="P59" s="48">
        <f t="shared" si="6"/>
        <v>4000</v>
      </c>
      <c r="Q59" s="48">
        <f>IF(F59&lt;=$D$14,0,'Input Tab'!$C$10*12)</f>
        <v>3000</v>
      </c>
      <c r="R59" s="48">
        <f t="shared" si="13"/>
        <v>2500</v>
      </c>
      <c r="S59" s="48">
        <f t="shared" si="8"/>
        <v>3000</v>
      </c>
    </row>
    <row r="60" spans="5:19" ht="12.75">
      <c r="E60" s="38">
        <v>37</v>
      </c>
      <c r="F60" s="34">
        <f t="shared" si="11"/>
        <v>41578</v>
      </c>
      <c r="G60" s="40">
        <f t="shared" si="2"/>
        <v>0</v>
      </c>
      <c r="H60" s="40">
        <f t="shared" si="9"/>
        <v>0</v>
      </c>
      <c r="I60" s="40">
        <f t="shared" si="12"/>
        <v>27367</v>
      </c>
      <c r="J60" s="48">
        <f t="shared" si="3"/>
        <v>27367</v>
      </c>
      <c r="K60" s="48">
        <f t="shared" si="0"/>
        <v>0</v>
      </c>
      <c r="L60" s="48">
        <f t="shared" si="1"/>
        <v>0</v>
      </c>
      <c r="M60" s="48">
        <f>IF(F60&lt;=$D$14,G60,M59-M59*'Pension Plotter'!$H$9/1200)</f>
        <v>23987.87003113967</v>
      </c>
      <c r="N60" s="112">
        <f t="shared" si="4"/>
        <v>7000</v>
      </c>
      <c r="O60" s="48">
        <f t="shared" si="5"/>
        <v>3000</v>
      </c>
      <c r="P60" s="48">
        <f t="shared" si="6"/>
        <v>4000</v>
      </c>
      <c r="Q60" s="48">
        <f>IF(F60&lt;=$D$14,0,'Input Tab'!$C$10*12)</f>
        <v>3000</v>
      </c>
      <c r="R60" s="48">
        <f t="shared" si="13"/>
        <v>2750</v>
      </c>
      <c r="S60" s="48">
        <f t="shared" si="8"/>
        <v>3000</v>
      </c>
    </row>
    <row r="61" spans="5:19" ht="12.75">
      <c r="E61" s="38">
        <v>38</v>
      </c>
      <c r="F61" s="34">
        <f t="shared" si="11"/>
        <v>41608.5</v>
      </c>
      <c r="G61" s="40">
        <f t="shared" si="2"/>
        <v>0</v>
      </c>
      <c r="H61" s="40">
        <f t="shared" si="9"/>
        <v>0</v>
      </c>
      <c r="I61" s="40">
        <f t="shared" si="12"/>
        <v>27117</v>
      </c>
      <c r="J61" s="48">
        <f t="shared" si="3"/>
        <v>27117</v>
      </c>
      <c r="K61" s="48">
        <f t="shared" si="0"/>
        <v>0</v>
      </c>
      <c r="L61" s="48">
        <f t="shared" si="1"/>
        <v>0</v>
      </c>
      <c r="M61" s="48">
        <f>IF(F61&lt;=$D$14,G61,M60-M60*'Pension Plotter'!$H$9/1200)</f>
        <v>23897.9155185229</v>
      </c>
      <c r="N61" s="112">
        <f t="shared" si="4"/>
        <v>7000</v>
      </c>
      <c r="O61" s="48">
        <f t="shared" si="5"/>
        <v>3000</v>
      </c>
      <c r="P61" s="48">
        <f t="shared" si="6"/>
        <v>4000</v>
      </c>
      <c r="Q61" s="48">
        <f>IF(F61&lt;=$D$14,0,'Input Tab'!$C$10*12)</f>
        <v>3000</v>
      </c>
      <c r="R61" s="48">
        <f t="shared" si="13"/>
        <v>3000</v>
      </c>
      <c r="S61" s="48">
        <f t="shared" si="8"/>
        <v>3000</v>
      </c>
    </row>
    <row r="62" spans="5:19" ht="12.75">
      <c r="E62" s="38">
        <v>39</v>
      </c>
      <c r="F62" s="34">
        <f t="shared" si="11"/>
        <v>41639</v>
      </c>
      <c r="G62" s="40">
        <f t="shared" si="2"/>
        <v>0</v>
      </c>
      <c r="H62" s="40">
        <f t="shared" si="9"/>
        <v>0</v>
      </c>
      <c r="I62" s="40">
        <f t="shared" si="12"/>
        <v>26867</v>
      </c>
      <c r="J62" s="48">
        <f t="shared" si="3"/>
        <v>26867</v>
      </c>
      <c r="K62" s="48">
        <f t="shared" si="0"/>
        <v>0</v>
      </c>
      <c r="L62" s="48">
        <f t="shared" si="1"/>
        <v>10000</v>
      </c>
      <c r="M62" s="48">
        <f>IF(F62&lt;=$D$14,G62,M61-M61*'Pension Plotter'!$H$9/1200)</f>
        <v>23808.29833532844</v>
      </c>
      <c r="N62" s="112">
        <f t="shared" si="4"/>
        <v>17000</v>
      </c>
      <c r="O62" s="48">
        <f t="shared" si="5"/>
        <v>3000</v>
      </c>
      <c r="P62" s="48">
        <f t="shared" si="6"/>
        <v>4000</v>
      </c>
      <c r="Q62" s="48">
        <f>IF(F62&lt;=$D$14,0,'Input Tab'!$C$10*12)</f>
        <v>3000</v>
      </c>
      <c r="R62" s="48">
        <f t="shared" si="13"/>
        <v>3250</v>
      </c>
      <c r="S62" s="48">
        <f t="shared" si="8"/>
        <v>3000</v>
      </c>
    </row>
    <row r="63" spans="5:19" ht="12.75">
      <c r="E63" s="38">
        <v>40</v>
      </c>
      <c r="F63" s="34">
        <f t="shared" si="11"/>
        <v>41669.5</v>
      </c>
      <c r="G63" s="40">
        <f t="shared" si="2"/>
        <v>0</v>
      </c>
      <c r="H63" s="40">
        <f t="shared" si="9"/>
        <v>0</v>
      </c>
      <c r="I63" s="40">
        <f t="shared" si="12"/>
        <v>26617</v>
      </c>
      <c r="J63" s="48">
        <f t="shared" si="3"/>
        <v>26617</v>
      </c>
      <c r="K63" s="48">
        <f t="shared" si="0"/>
        <v>0</v>
      </c>
      <c r="L63" s="48">
        <f t="shared" si="1"/>
        <v>10000</v>
      </c>
      <c r="M63" s="48">
        <f>IF(F63&lt;=$D$14,G63,M62-M62*'Pension Plotter'!$H$9/1200)</f>
        <v>23719.01721657096</v>
      </c>
      <c r="N63" s="112">
        <f t="shared" si="4"/>
        <v>17000</v>
      </c>
      <c r="O63" s="48">
        <f t="shared" si="5"/>
        <v>3000</v>
      </c>
      <c r="P63" s="48">
        <f t="shared" si="6"/>
        <v>4000</v>
      </c>
      <c r="Q63" s="48">
        <f>IF(F63&lt;=$D$14,0,'Input Tab'!$C$10*12)</f>
        <v>3000</v>
      </c>
      <c r="R63" s="48">
        <f t="shared" si="13"/>
        <v>3500</v>
      </c>
      <c r="S63" s="48">
        <f t="shared" si="8"/>
        <v>3000</v>
      </c>
    </row>
    <row r="64" spans="5:19" ht="12.75">
      <c r="E64" s="38">
        <v>41</v>
      </c>
      <c r="F64" s="34">
        <f t="shared" si="11"/>
        <v>41700</v>
      </c>
      <c r="G64" s="40">
        <f t="shared" si="2"/>
        <v>0</v>
      </c>
      <c r="H64" s="40">
        <f t="shared" si="9"/>
        <v>0</v>
      </c>
      <c r="I64" s="40">
        <f t="shared" si="12"/>
        <v>26367</v>
      </c>
      <c r="J64" s="48">
        <f t="shared" si="3"/>
        <v>26367</v>
      </c>
      <c r="K64" s="48">
        <f t="shared" si="0"/>
        <v>0</v>
      </c>
      <c r="L64" s="48">
        <f t="shared" si="1"/>
        <v>10000</v>
      </c>
      <c r="M64" s="48">
        <f>IF(F64&lt;=$D$14,G64,M63-M63*'Pension Plotter'!$H$9/1200)</f>
        <v>23630.070902008818</v>
      </c>
      <c r="N64" s="112">
        <f t="shared" si="4"/>
        <v>17000</v>
      </c>
      <c r="O64" s="48">
        <f t="shared" si="5"/>
        <v>3000</v>
      </c>
      <c r="P64" s="48">
        <f t="shared" si="6"/>
        <v>4000</v>
      </c>
      <c r="Q64" s="48">
        <f>IF(F64&lt;=$D$14,0,'Input Tab'!$C$10*12)</f>
        <v>3000</v>
      </c>
      <c r="R64" s="48">
        <f t="shared" si="13"/>
        <v>3750</v>
      </c>
      <c r="S64" s="48">
        <f t="shared" si="8"/>
        <v>3000</v>
      </c>
    </row>
    <row r="65" spans="5:19" ht="12.75">
      <c r="E65" s="38">
        <v>42</v>
      </c>
      <c r="F65" s="34">
        <f t="shared" si="11"/>
        <v>41730.5</v>
      </c>
      <c r="G65" s="40">
        <f t="shared" si="2"/>
        <v>0</v>
      </c>
      <c r="H65" s="40">
        <f t="shared" si="9"/>
        <v>0</v>
      </c>
      <c r="I65" s="40">
        <f t="shared" si="12"/>
        <v>26117</v>
      </c>
      <c r="J65" s="48">
        <f t="shared" si="3"/>
        <v>26117</v>
      </c>
      <c r="K65" s="48">
        <f t="shared" si="0"/>
        <v>0</v>
      </c>
      <c r="L65" s="48">
        <f t="shared" si="1"/>
        <v>10000</v>
      </c>
      <c r="M65" s="48">
        <f>IF(F65&lt;=$D$14,G65,M64-M64*'Pension Plotter'!$H$9/1200)</f>
        <v>23541.458136126286</v>
      </c>
      <c r="N65" s="112">
        <f t="shared" si="4"/>
        <v>17000</v>
      </c>
      <c r="O65" s="48">
        <f t="shared" si="5"/>
        <v>3000</v>
      </c>
      <c r="P65" s="48">
        <f t="shared" si="6"/>
        <v>4000</v>
      </c>
      <c r="Q65" s="48">
        <f>IF(F65&lt;=$D$14,0,'Input Tab'!$C$10*12)</f>
        <v>3000</v>
      </c>
      <c r="R65" s="48">
        <f t="shared" si="13"/>
        <v>4000</v>
      </c>
      <c r="S65" s="48">
        <f t="shared" si="8"/>
        <v>3000</v>
      </c>
    </row>
    <row r="66" spans="5:19" ht="12.75">
      <c r="E66" s="38">
        <v>43</v>
      </c>
      <c r="F66" s="34">
        <f t="shared" si="11"/>
        <v>41761</v>
      </c>
      <c r="G66" s="40">
        <f t="shared" si="2"/>
        <v>0</v>
      </c>
      <c r="H66" s="40">
        <f t="shared" si="9"/>
        <v>0</v>
      </c>
      <c r="I66" s="40">
        <f t="shared" si="12"/>
        <v>25867</v>
      </c>
      <c r="J66" s="48">
        <f t="shared" si="3"/>
        <v>25867</v>
      </c>
      <c r="K66" s="48">
        <f t="shared" si="0"/>
        <v>0</v>
      </c>
      <c r="L66" s="48">
        <f t="shared" si="1"/>
        <v>10000</v>
      </c>
      <c r="M66" s="48">
        <f>IF(F66&lt;=$D$14,G66,M65-M65*'Pension Plotter'!$H$9/1200)</f>
        <v>23453.17766811581</v>
      </c>
      <c r="N66" s="112">
        <f t="shared" si="4"/>
        <v>17000</v>
      </c>
      <c r="O66" s="48">
        <f t="shared" si="5"/>
        <v>3000</v>
      </c>
      <c r="P66" s="48">
        <f t="shared" si="6"/>
        <v>4000</v>
      </c>
      <c r="Q66" s="48">
        <f>IF(F66&lt;=$D$14,0,'Input Tab'!$C$10*12)</f>
        <v>3000</v>
      </c>
      <c r="R66" s="48">
        <f t="shared" si="13"/>
        <v>4250</v>
      </c>
      <c r="S66" s="48">
        <f t="shared" si="8"/>
        <v>3000</v>
      </c>
    </row>
    <row r="67" spans="5:19" ht="12.75">
      <c r="E67" s="38">
        <v>44</v>
      </c>
      <c r="F67" s="34">
        <f t="shared" si="11"/>
        <v>41791.5</v>
      </c>
      <c r="G67" s="40">
        <f t="shared" si="2"/>
        <v>0</v>
      </c>
      <c r="H67" s="40">
        <f t="shared" si="9"/>
        <v>0</v>
      </c>
      <c r="I67" s="40">
        <f t="shared" si="12"/>
        <v>25617</v>
      </c>
      <c r="J67" s="48">
        <f t="shared" si="3"/>
        <v>25617</v>
      </c>
      <c r="K67" s="48">
        <f t="shared" si="0"/>
        <v>0</v>
      </c>
      <c r="L67" s="48">
        <f t="shared" si="1"/>
        <v>10000</v>
      </c>
      <c r="M67" s="48">
        <f>IF(F67&lt;=$D$14,G67,M66-M66*'Pension Plotter'!$H$9/1200)</f>
        <v>23365.22825186038</v>
      </c>
      <c r="N67" s="112">
        <f t="shared" si="4"/>
        <v>17000</v>
      </c>
      <c r="O67" s="48">
        <f t="shared" si="5"/>
        <v>3000</v>
      </c>
      <c r="P67" s="48">
        <f t="shared" si="6"/>
        <v>4000</v>
      </c>
      <c r="Q67" s="48">
        <f>IF(F67&lt;=$D$14,0,'Input Tab'!$C$10*12)</f>
        <v>3000</v>
      </c>
      <c r="R67" s="48">
        <f t="shared" si="13"/>
        <v>4500</v>
      </c>
      <c r="S67" s="48">
        <f t="shared" si="8"/>
        <v>3000</v>
      </c>
    </row>
    <row r="68" spans="5:19" ht="12.75">
      <c r="E68" s="38">
        <v>45</v>
      </c>
      <c r="F68" s="34">
        <f t="shared" si="11"/>
        <v>41822</v>
      </c>
      <c r="G68" s="40">
        <f t="shared" si="2"/>
        <v>0</v>
      </c>
      <c r="H68" s="40">
        <f t="shared" si="9"/>
        <v>0</v>
      </c>
      <c r="I68" s="40">
        <f t="shared" si="12"/>
        <v>25367</v>
      </c>
      <c r="J68" s="48">
        <f t="shared" si="3"/>
        <v>25367</v>
      </c>
      <c r="K68" s="48">
        <f t="shared" si="0"/>
        <v>0</v>
      </c>
      <c r="L68" s="48">
        <f t="shared" si="1"/>
        <v>10000</v>
      </c>
      <c r="M68" s="48">
        <f>IF(F68&lt;=$D$14,G68,M67-M67*'Pension Plotter'!$H$9/1200)</f>
        <v>23277.6086459159</v>
      </c>
      <c r="N68" s="112">
        <f t="shared" si="4"/>
        <v>17000</v>
      </c>
      <c r="O68" s="48">
        <f t="shared" si="5"/>
        <v>3000</v>
      </c>
      <c r="P68" s="48">
        <f t="shared" si="6"/>
        <v>4000</v>
      </c>
      <c r="Q68" s="48">
        <f>IF(F68&lt;=$D$14,0,'Input Tab'!$C$10*12)</f>
        <v>3000</v>
      </c>
      <c r="R68" s="48">
        <f t="shared" si="13"/>
        <v>4750</v>
      </c>
      <c r="S68" s="48">
        <f t="shared" si="8"/>
        <v>3000</v>
      </c>
    </row>
    <row r="69" spans="5:19" ht="12.75">
      <c r="E69" s="38">
        <v>46</v>
      </c>
      <c r="F69" s="34">
        <f t="shared" si="11"/>
        <v>41852.5</v>
      </c>
      <c r="G69" s="40">
        <f t="shared" si="2"/>
        <v>0</v>
      </c>
      <c r="H69" s="40">
        <f t="shared" si="9"/>
        <v>0</v>
      </c>
      <c r="I69" s="40">
        <f t="shared" si="12"/>
        <v>25117</v>
      </c>
      <c r="J69" s="48">
        <f t="shared" si="3"/>
        <v>25117</v>
      </c>
      <c r="K69" s="48">
        <f t="shared" si="0"/>
        <v>0</v>
      </c>
      <c r="L69" s="48">
        <f t="shared" si="1"/>
        <v>10000</v>
      </c>
      <c r="M69" s="48">
        <f>IF(F69&lt;=$D$14,G69,M68-M68*'Pension Plotter'!$H$9/1200)</f>
        <v>23190.317613493717</v>
      </c>
      <c r="N69" s="112">
        <f t="shared" si="4"/>
        <v>17000</v>
      </c>
      <c r="O69" s="48">
        <f t="shared" si="5"/>
        <v>3000</v>
      </c>
      <c r="P69" s="48">
        <f t="shared" si="6"/>
        <v>4000</v>
      </c>
      <c r="Q69" s="48">
        <f>IF(F69&lt;=$D$14,0,'Input Tab'!$C$10*12)</f>
        <v>3000</v>
      </c>
      <c r="R69" s="48">
        <f t="shared" si="13"/>
        <v>5000</v>
      </c>
      <c r="S69" s="48">
        <f t="shared" si="8"/>
        <v>3000</v>
      </c>
    </row>
    <row r="70" spans="5:19" ht="12.75">
      <c r="E70" s="38">
        <v>47</v>
      </c>
      <c r="F70" s="34">
        <f t="shared" si="11"/>
        <v>41883</v>
      </c>
      <c r="G70" s="40">
        <f t="shared" si="2"/>
        <v>0</v>
      </c>
      <c r="H70" s="40">
        <f t="shared" si="9"/>
        <v>0</v>
      </c>
      <c r="I70" s="40">
        <f t="shared" si="12"/>
        <v>24867</v>
      </c>
      <c r="J70" s="48">
        <f t="shared" si="3"/>
        <v>24867</v>
      </c>
      <c r="K70" s="48">
        <f t="shared" si="0"/>
        <v>0</v>
      </c>
      <c r="L70" s="48">
        <f t="shared" si="1"/>
        <v>10000</v>
      </c>
      <c r="M70" s="48">
        <f>IF(F70&lt;=$D$14,G70,M69-M69*'Pension Plotter'!$H$9/1200)</f>
        <v>23103.353922443115</v>
      </c>
      <c r="N70" s="112">
        <f t="shared" si="4"/>
        <v>17000</v>
      </c>
      <c r="O70" s="48">
        <f t="shared" si="5"/>
        <v>3000</v>
      </c>
      <c r="P70" s="48">
        <f t="shared" si="6"/>
        <v>4000</v>
      </c>
      <c r="Q70" s="48">
        <f>IF(F70&lt;=$D$14,0,'Input Tab'!$C$10*12)</f>
        <v>3000</v>
      </c>
      <c r="R70" s="48">
        <f t="shared" si="13"/>
        <v>5250</v>
      </c>
      <c r="S70" s="48">
        <f t="shared" si="8"/>
        <v>3000</v>
      </c>
    </row>
    <row r="71" spans="5:19" ht="12.75">
      <c r="E71" s="38">
        <v>48</v>
      </c>
      <c r="F71" s="34">
        <f t="shared" si="11"/>
        <v>41913.5</v>
      </c>
      <c r="G71" s="40">
        <f t="shared" si="2"/>
        <v>0</v>
      </c>
      <c r="H71" s="40">
        <f t="shared" si="9"/>
        <v>0</v>
      </c>
      <c r="I71" s="40">
        <f t="shared" si="12"/>
        <v>24617</v>
      </c>
      <c r="J71" s="48">
        <f t="shared" si="3"/>
        <v>24617</v>
      </c>
      <c r="K71" s="48">
        <f t="shared" si="0"/>
        <v>0</v>
      </c>
      <c r="L71" s="48">
        <f t="shared" si="1"/>
        <v>10000</v>
      </c>
      <c r="M71" s="48">
        <f>IF(F71&lt;=$D$14,G71,M70-M70*'Pension Plotter'!$H$9/1200)</f>
        <v>23016.716345233952</v>
      </c>
      <c r="N71" s="112">
        <f t="shared" si="4"/>
        <v>17000</v>
      </c>
      <c r="O71" s="48">
        <f t="shared" si="5"/>
        <v>3000</v>
      </c>
      <c r="P71" s="48">
        <f t="shared" si="6"/>
        <v>4000</v>
      </c>
      <c r="Q71" s="48">
        <f>IF(F71&lt;=$D$14,0,'Input Tab'!$C$10*12)</f>
        <v>3000</v>
      </c>
      <c r="R71" s="48">
        <f t="shared" si="13"/>
        <v>5500</v>
      </c>
      <c r="S71" s="48">
        <f t="shared" si="8"/>
        <v>3000</v>
      </c>
    </row>
    <row r="72" spans="5:19" ht="12.75">
      <c r="E72" s="38">
        <v>49</v>
      </c>
      <c r="F72" s="34">
        <f t="shared" si="11"/>
        <v>41944</v>
      </c>
      <c r="G72" s="40">
        <f t="shared" si="2"/>
        <v>0</v>
      </c>
      <c r="H72" s="40">
        <f t="shared" si="9"/>
        <v>0</v>
      </c>
      <c r="I72" s="40">
        <f t="shared" si="12"/>
        <v>24367</v>
      </c>
      <c r="J72" s="48">
        <f t="shared" si="3"/>
        <v>24367</v>
      </c>
      <c r="K72" s="48">
        <f t="shared" si="0"/>
        <v>0</v>
      </c>
      <c r="L72" s="48">
        <f t="shared" si="1"/>
        <v>10000</v>
      </c>
      <c r="M72" s="48">
        <f>IF(F72&lt;=$D$14,G72,M71-M71*'Pension Plotter'!$H$9/1200)</f>
        <v>22930.403658939325</v>
      </c>
      <c r="N72" s="112">
        <f t="shared" si="4"/>
        <v>17000</v>
      </c>
      <c r="O72" s="48">
        <f t="shared" si="5"/>
        <v>3000</v>
      </c>
      <c r="P72" s="48">
        <f t="shared" si="6"/>
        <v>4000</v>
      </c>
      <c r="Q72" s="48">
        <f>IF(F72&lt;=$D$14,0,'Input Tab'!$C$10*12)</f>
        <v>3000</v>
      </c>
      <c r="R72" s="48">
        <f t="shared" si="13"/>
        <v>5750</v>
      </c>
      <c r="S72" s="48">
        <f t="shared" si="8"/>
        <v>3000</v>
      </c>
    </row>
    <row r="73" spans="5:19" ht="12.75">
      <c r="E73" s="38">
        <v>50</v>
      </c>
      <c r="F73" s="34">
        <f t="shared" si="11"/>
        <v>41974.5</v>
      </c>
      <c r="G73" s="40">
        <f t="shared" si="2"/>
        <v>0</v>
      </c>
      <c r="H73" s="40">
        <f t="shared" si="9"/>
        <v>0</v>
      </c>
      <c r="I73" s="40">
        <f t="shared" si="12"/>
        <v>24117</v>
      </c>
      <c r="J73" s="48">
        <f t="shared" si="3"/>
        <v>24117</v>
      </c>
      <c r="K73" s="48">
        <f t="shared" si="0"/>
        <v>0</v>
      </c>
      <c r="L73" s="48">
        <f t="shared" si="1"/>
        <v>10000</v>
      </c>
      <c r="M73" s="48">
        <f>IF(F73&lt;=$D$14,G73,M72-M72*'Pension Plotter'!$H$9/1200)</f>
        <v>22844.4146452183</v>
      </c>
      <c r="N73" s="112">
        <f t="shared" si="4"/>
        <v>17000</v>
      </c>
      <c r="O73" s="48">
        <f t="shared" si="5"/>
        <v>3000</v>
      </c>
      <c r="P73" s="48">
        <f t="shared" si="6"/>
        <v>4000</v>
      </c>
      <c r="Q73" s="48">
        <f>IF(F73&lt;=$D$14,0,'Input Tab'!$C$10*12)</f>
        <v>3000</v>
      </c>
      <c r="R73" s="48">
        <f t="shared" si="13"/>
        <v>6000</v>
      </c>
      <c r="S73" s="48">
        <f t="shared" si="8"/>
        <v>3000</v>
      </c>
    </row>
    <row r="74" spans="5:19" ht="12.75">
      <c r="E74" s="38">
        <v>51</v>
      </c>
      <c r="F74" s="34">
        <f t="shared" si="11"/>
        <v>42005</v>
      </c>
      <c r="G74" s="40">
        <f t="shared" si="2"/>
        <v>0</v>
      </c>
      <c r="H74" s="40">
        <f t="shared" si="9"/>
        <v>0</v>
      </c>
      <c r="I74" s="40">
        <f t="shared" si="12"/>
        <v>23867</v>
      </c>
      <c r="J74" s="48">
        <f t="shared" si="3"/>
        <v>23867</v>
      </c>
      <c r="K74" s="48">
        <f t="shared" si="0"/>
        <v>5044</v>
      </c>
      <c r="L74" s="48">
        <f t="shared" si="1"/>
        <v>10000</v>
      </c>
      <c r="M74" s="48">
        <f>IF(F74&lt;=$D$14,G74,M73-M73*'Pension Plotter'!$H$9/1200)</f>
        <v>22758.748090298734</v>
      </c>
      <c r="N74" s="112">
        <f t="shared" si="4"/>
        <v>22044</v>
      </c>
      <c r="O74" s="48">
        <f t="shared" si="5"/>
        <v>3000</v>
      </c>
      <c r="P74" s="48">
        <f t="shared" si="6"/>
        <v>4000</v>
      </c>
      <c r="Q74" s="48">
        <f>IF(F74&lt;=$D$14,0,'Input Tab'!$C$10*12)</f>
        <v>3000</v>
      </c>
      <c r="R74" s="48">
        <f t="shared" si="13"/>
        <v>6250</v>
      </c>
      <c r="S74" s="48">
        <f t="shared" si="8"/>
        <v>3000</v>
      </c>
    </row>
    <row r="75" spans="5:19" ht="12.75">
      <c r="E75" s="38">
        <v>52</v>
      </c>
      <c r="F75" s="34">
        <f t="shared" si="11"/>
        <v>42035.5</v>
      </c>
      <c r="G75" s="40">
        <f t="shared" si="2"/>
        <v>0</v>
      </c>
      <c r="H75" s="40">
        <f t="shared" si="9"/>
        <v>0</v>
      </c>
      <c r="I75" s="40">
        <f t="shared" si="12"/>
        <v>23617</v>
      </c>
      <c r="J75" s="48">
        <f t="shared" si="3"/>
        <v>23617</v>
      </c>
      <c r="K75" s="48">
        <f t="shared" si="0"/>
        <v>5044</v>
      </c>
      <c r="L75" s="48">
        <f t="shared" si="1"/>
        <v>10000</v>
      </c>
      <c r="M75" s="48">
        <f>IF(F75&lt;=$D$14,G75,M74-M74*'Pension Plotter'!$H$9/1200)</f>
        <v>22673.40278496011</v>
      </c>
      <c r="N75" s="112">
        <f t="shared" si="4"/>
        <v>22044</v>
      </c>
      <c r="O75" s="48">
        <f t="shared" si="5"/>
        <v>3000</v>
      </c>
      <c r="P75" s="48">
        <f t="shared" si="6"/>
        <v>4000</v>
      </c>
      <c r="Q75" s="48">
        <f>IF(F75&lt;=$D$14,0,'Input Tab'!$C$10*12)</f>
        <v>3000</v>
      </c>
      <c r="R75" s="48">
        <f t="shared" si="13"/>
        <v>6500</v>
      </c>
      <c r="S75" s="48">
        <f t="shared" si="8"/>
        <v>3000</v>
      </c>
    </row>
    <row r="76" spans="5:19" ht="12.75">
      <c r="E76" s="38">
        <v>53</v>
      </c>
      <c r="F76" s="34">
        <f t="shared" si="11"/>
        <v>42066</v>
      </c>
      <c r="G76" s="40">
        <f t="shared" si="2"/>
        <v>0</v>
      </c>
      <c r="H76" s="40">
        <f t="shared" si="9"/>
        <v>0</v>
      </c>
      <c r="I76" s="40">
        <f t="shared" si="12"/>
        <v>23367</v>
      </c>
      <c r="J76" s="48">
        <f t="shared" si="3"/>
        <v>23367</v>
      </c>
      <c r="K76" s="48">
        <f t="shared" si="0"/>
        <v>5044</v>
      </c>
      <c r="L76" s="48">
        <f t="shared" si="1"/>
        <v>10000</v>
      </c>
      <c r="M76" s="48">
        <f>IF(F76&lt;=$D$14,G76,M75-M75*'Pension Plotter'!$H$9/1200)</f>
        <v>22588.377524516512</v>
      </c>
      <c r="N76" s="112">
        <f t="shared" si="4"/>
        <v>22044</v>
      </c>
      <c r="O76" s="48">
        <f t="shared" si="5"/>
        <v>3000</v>
      </c>
      <c r="P76" s="48">
        <f t="shared" si="6"/>
        <v>4000</v>
      </c>
      <c r="Q76" s="48">
        <f>IF(F76&lt;=$D$14,0,'Input Tab'!$C$10*12)</f>
        <v>3000</v>
      </c>
      <c r="R76" s="48">
        <f t="shared" si="13"/>
        <v>6750</v>
      </c>
      <c r="S76" s="48">
        <f t="shared" si="8"/>
        <v>3000</v>
      </c>
    </row>
    <row r="77" spans="5:19" ht="12.75">
      <c r="E77" s="38">
        <v>54</v>
      </c>
      <c r="F77" s="34">
        <f t="shared" si="11"/>
        <v>42096.5</v>
      </c>
      <c r="G77" s="40">
        <f t="shared" si="2"/>
        <v>0</v>
      </c>
      <c r="H77" s="40">
        <f t="shared" si="9"/>
        <v>0</v>
      </c>
      <c r="I77" s="40">
        <f t="shared" si="12"/>
        <v>23117</v>
      </c>
      <c r="J77" s="48">
        <f t="shared" si="3"/>
        <v>23117</v>
      </c>
      <c r="K77" s="48">
        <f t="shared" si="0"/>
        <v>5044</v>
      </c>
      <c r="L77" s="48">
        <f t="shared" si="1"/>
        <v>10000</v>
      </c>
      <c r="M77" s="48">
        <f>IF(F77&lt;=$D$14,G77,M76-M76*'Pension Plotter'!$H$9/1200)</f>
        <v>22503.671108799575</v>
      </c>
      <c r="N77" s="112">
        <f t="shared" si="4"/>
        <v>22044</v>
      </c>
      <c r="O77" s="48">
        <f t="shared" si="5"/>
        <v>3000</v>
      </c>
      <c r="P77" s="48">
        <f t="shared" si="6"/>
        <v>4000</v>
      </c>
      <c r="Q77" s="48">
        <f>IF(F77&lt;=$D$14,0,'Input Tab'!$C$10*12)</f>
        <v>3000</v>
      </c>
      <c r="R77" s="48">
        <f t="shared" si="13"/>
        <v>7000</v>
      </c>
      <c r="S77" s="48">
        <f t="shared" si="8"/>
        <v>3000</v>
      </c>
    </row>
    <row r="78" spans="5:19" ht="12.75">
      <c r="E78" s="38">
        <v>55</v>
      </c>
      <c r="F78" s="34">
        <f t="shared" si="11"/>
        <v>42127</v>
      </c>
      <c r="G78" s="40">
        <f>IF($F78&lt;$D$14,$D$9,0)</f>
        <v>0</v>
      </c>
      <c r="H78" s="40">
        <f t="shared" si="9"/>
        <v>0</v>
      </c>
      <c r="I78" s="40">
        <f t="shared" si="12"/>
        <v>22867</v>
      </c>
      <c r="J78" s="48">
        <f>IF(I78&gt;=$D$13,I78,$D$13)</f>
        <v>22867</v>
      </c>
      <c r="K78" s="48">
        <f t="shared" si="0"/>
        <v>5044</v>
      </c>
      <c r="L78" s="48">
        <f t="shared" si="1"/>
        <v>10000</v>
      </c>
      <c r="M78" s="48">
        <f>IF(F78&lt;=$D$14,G78,M77-M77*'Pension Plotter'!$H$9/1200)</f>
        <v>22419.282342141578</v>
      </c>
      <c r="N78" s="112">
        <f t="shared" si="4"/>
        <v>22044</v>
      </c>
      <c r="O78" s="48">
        <f t="shared" si="5"/>
        <v>3000</v>
      </c>
      <c r="P78" s="48">
        <f t="shared" si="6"/>
        <v>4000</v>
      </c>
      <c r="Q78" s="48">
        <f>IF(F78&lt;=$D$14,0,'Input Tab'!$C$10*12)</f>
        <v>3000</v>
      </c>
      <c r="R78" s="48">
        <f t="shared" si="13"/>
        <v>7250</v>
      </c>
      <c r="S78" s="48">
        <f t="shared" si="8"/>
        <v>3000</v>
      </c>
    </row>
    <row r="79" spans="5:19" ht="12.75">
      <c r="E79" s="38">
        <v>56</v>
      </c>
      <c r="F79" s="34">
        <f t="shared" si="11"/>
        <v>42157.5</v>
      </c>
      <c r="G79" s="40">
        <f t="shared" si="2"/>
        <v>0</v>
      </c>
      <c r="H79" s="40">
        <f t="shared" si="9"/>
        <v>0</v>
      </c>
      <c r="I79" s="40">
        <f t="shared" si="12"/>
        <v>22617</v>
      </c>
      <c r="J79" s="48">
        <f t="shared" si="3"/>
        <v>22617</v>
      </c>
      <c r="K79" s="48">
        <f t="shared" si="0"/>
        <v>5044</v>
      </c>
      <c r="L79" s="48">
        <f t="shared" si="1"/>
        <v>10000</v>
      </c>
      <c r="M79" s="48">
        <f>IF(F79&lt;=$D$14,G79,M78-M78*'Pension Plotter'!$H$9/1200)</f>
        <v>22335.210033358548</v>
      </c>
      <c r="N79" s="112">
        <f t="shared" si="4"/>
        <v>22044</v>
      </c>
      <c r="O79" s="48">
        <f t="shared" si="5"/>
        <v>3000</v>
      </c>
      <c r="P79" s="48">
        <f t="shared" si="6"/>
        <v>4000</v>
      </c>
      <c r="Q79" s="48">
        <f>IF(F79&lt;=$D$14,0,'Input Tab'!$C$10*12)</f>
        <v>3000</v>
      </c>
      <c r="R79" s="48">
        <f t="shared" si="13"/>
        <v>7500</v>
      </c>
      <c r="S79" s="48">
        <f t="shared" si="8"/>
        <v>3000</v>
      </c>
    </row>
    <row r="80" spans="5:19" ht="12.75">
      <c r="E80" s="38">
        <v>57</v>
      </c>
      <c r="F80" s="34">
        <f t="shared" si="11"/>
        <v>42188</v>
      </c>
      <c r="G80" s="40">
        <f t="shared" si="2"/>
        <v>0</v>
      </c>
      <c r="H80" s="40">
        <f t="shared" si="9"/>
        <v>0</v>
      </c>
      <c r="I80" s="40">
        <f t="shared" si="12"/>
        <v>22367</v>
      </c>
      <c r="J80" s="48">
        <f t="shared" si="3"/>
        <v>22367</v>
      </c>
      <c r="K80" s="48">
        <f t="shared" si="0"/>
        <v>5044</v>
      </c>
      <c r="L80" s="48">
        <f t="shared" si="1"/>
        <v>10000</v>
      </c>
      <c r="M80" s="48">
        <f>IF(F80&lt;=$D$14,G80,M79-M79*'Pension Plotter'!$H$9/1200)</f>
        <v>22251.452995733453</v>
      </c>
      <c r="N80" s="112">
        <f t="shared" si="4"/>
        <v>22044</v>
      </c>
      <c r="O80" s="48">
        <f t="shared" si="5"/>
        <v>3000</v>
      </c>
      <c r="P80" s="48">
        <f t="shared" si="6"/>
        <v>4000</v>
      </c>
      <c r="Q80" s="48">
        <f>IF(F80&lt;=$D$14,0,'Input Tab'!$C$10*12)</f>
        <v>3000</v>
      </c>
      <c r="R80" s="48">
        <f t="shared" si="13"/>
        <v>7750</v>
      </c>
      <c r="S80" s="48">
        <f t="shared" si="8"/>
        <v>3000</v>
      </c>
    </row>
    <row r="81" spans="5:19" ht="12.75">
      <c r="E81" s="38">
        <v>58</v>
      </c>
      <c r="F81" s="34">
        <f t="shared" si="11"/>
        <v>42218.5</v>
      </c>
      <c r="G81" s="40">
        <f t="shared" si="2"/>
        <v>0</v>
      </c>
      <c r="H81" s="40">
        <f t="shared" si="9"/>
        <v>0</v>
      </c>
      <c r="I81" s="40">
        <f t="shared" si="12"/>
        <v>22117</v>
      </c>
      <c r="J81" s="48">
        <f t="shared" si="3"/>
        <v>22117</v>
      </c>
      <c r="K81" s="48">
        <f t="shared" si="0"/>
        <v>5044</v>
      </c>
      <c r="L81" s="48">
        <f t="shared" si="1"/>
        <v>10000</v>
      </c>
      <c r="M81" s="48">
        <f>IF(F81&lt;=$D$14,G81,M80-M80*'Pension Plotter'!$H$9/1200)</f>
        <v>22168.01004699945</v>
      </c>
      <c r="N81" s="112">
        <f t="shared" si="4"/>
        <v>22044</v>
      </c>
      <c r="O81" s="48">
        <f t="shared" si="5"/>
        <v>3000</v>
      </c>
      <c r="P81" s="48">
        <f t="shared" si="6"/>
        <v>4000</v>
      </c>
      <c r="Q81" s="48">
        <f>IF(F81&lt;=$D$14,0,'Input Tab'!$C$10*12)</f>
        <v>3000</v>
      </c>
      <c r="R81" s="48">
        <f t="shared" si="13"/>
        <v>8000</v>
      </c>
      <c r="S81" s="48">
        <f t="shared" si="8"/>
        <v>3000</v>
      </c>
    </row>
    <row r="82" spans="5:19" ht="12.75">
      <c r="E82" s="38">
        <v>59</v>
      </c>
      <c r="F82" s="34">
        <f t="shared" si="11"/>
        <v>42249</v>
      </c>
      <c r="G82" s="40">
        <f t="shared" si="2"/>
        <v>0</v>
      </c>
      <c r="H82" s="40">
        <f t="shared" si="9"/>
        <v>0</v>
      </c>
      <c r="I82" s="40">
        <f t="shared" si="12"/>
        <v>21867</v>
      </c>
      <c r="J82" s="48">
        <f t="shared" si="3"/>
        <v>21867</v>
      </c>
      <c r="K82" s="48">
        <f t="shared" si="0"/>
        <v>5044</v>
      </c>
      <c r="L82" s="48">
        <f t="shared" si="1"/>
        <v>10000</v>
      </c>
      <c r="M82" s="48">
        <f>IF(F82&lt;=$D$14,G82,M81-M81*'Pension Plotter'!$H$9/1200)</f>
        <v>22084.880009323202</v>
      </c>
      <c r="N82" s="112">
        <f t="shared" si="4"/>
        <v>22044</v>
      </c>
      <c r="O82" s="48">
        <f t="shared" si="5"/>
        <v>3000</v>
      </c>
      <c r="P82" s="48">
        <f t="shared" si="6"/>
        <v>4000</v>
      </c>
      <c r="Q82" s="48">
        <f>IF(F82&lt;=$D$14,0,'Input Tab'!$C$10*12)</f>
        <v>3000</v>
      </c>
      <c r="R82" s="48">
        <f t="shared" si="13"/>
        <v>8250</v>
      </c>
      <c r="S82" s="48">
        <f t="shared" si="8"/>
        <v>3000</v>
      </c>
    </row>
    <row r="83" spans="5:19" ht="12.75">
      <c r="E83" s="38">
        <v>60</v>
      </c>
      <c r="F83" s="34">
        <f t="shared" si="11"/>
        <v>42279.5</v>
      </c>
      <c r="G83" s="40">
        <f t="shared" si="2"/>
        <v>0</v>
      </c>
      <c r="H83" s="40">
        <f t="shared" si="9"/>
        <v>0</v>
      </c>
      <c r="I83" s="40">
        <f t="shared" si="12"/>
        <v>21617</v>
      </c>
      <c r="J83" s="48">
        <f t="shared" si="3"/>
        <v>21617</v>
      </c>
      <c r="K83" s="48">
        <f t="shared" si="0"/>
        <v>5044</v>
      </c>
      <c r="L83" s="48">
        <f t="shared" si="1"/>
        <v>10000</v>
      </c>
      <c r="M83" s="48">
        <f>IF(F83&lt;=$D$14,G83,M82-M82*'Pension Plotter'!$H$9/1200)</f>
        <v>22002.06170928824</v>
      </c>
      <c r="N83" s="112">
        <f t="shared" si="4"/>
        <v>22044</v>
      </c>
      <c r="O83" s="48">
        <f t="shared" si="5"/>
        <v>3000</v>
      </c>
      <c r="P83" s="48">
        <f t="shared" si="6"/>
        <v>4000</v>
      </c>
      <c r="Q83" s="48">
        <f>IF(F83&lt;=$D$14,0,'Input Tab'!$C$10*12)</f>
        <v>3000</v>
      </c>
      <c r="R83" s="48">
        <f t="shared" si="13"/>
        <v>8500</v>
      </c>
      <c r="S83" s="48">
        <f t="shared" si="8"/>
        <v>3000</v>
      </c>
    </row>
    <row r="84" spans="5:19" ht="12.75">
      <c r="E84" s="38">
        <v>61</v>
      </c>
      <c r="F84" s="34">
        <f t="shared" si="11"/>
        <v>42310</v>
      </c>
      <c r="G84" s="40">
        <f t="shared" si="2"/>
        <v>0</v>
      </c>
      <c r="H84" s="40">
        <f t="shared" si="9"/>
        <v>0</v>
      </c>
      <c r="I84" s="40">
        <f t="shared" si="12"/>
        <v>21367</v>
      </c>
      <c r="J84" s="48">
        <f t="shared" si="3"/>
        <v>21367</v>
      </c>
      <c r="K84" s="48">
        <f t="shared" si="0"/>
        <v>5044</v>
      </c>
      <c r="L84" s="48">
        <f t="shared" si="1"/>
        <v>10000</v>
      </c>
      <c r="M84" s="48">
        <f>IF(F84&lt;=$D$14,G84,M83-M83*'Pension Plotter'!$H$9/1200)</f>
        <v>21919.553977878408</v>
      </c>
      <c r="N84" s="112">
        <f t="shared" si="4"/>
        <v>22044</v>
      </c>
      <c r="O84" s="48">
        <f t="shared" si="5"/>
        <v>3000</v>
      </c>
      <c r="P84" s="48">
        <f t="shared" si="6"/>
        <v>4000</v>
      </c>
      <c r="Q84" s="48">
        <f>IF(F84&lt;=$D$14,0,'Input Tab'!$C$10*12)</f>
        <v>3000</v>
      </c>
      <c r="R84" s="48">
        <f t="shared" si="13"/>
        <v>8750</v>
      </c>
      <c r="S84" s="48">
        <f t="shared" si="8"/>
        <v>3000</v>
      </c>
    </row>
    <row r="85" spans="5:19" ht="12.75">
      <c r="E85" s="38">
        <v>62</v>
      </c>
      <c r="F85" s="34">
        <f t="shared" si="11"/>
        <v>42340.5</v>
      </c>
      <c r="G85" s="40">
        <f t="shared" si="2"/>
        <v>0</v>
      </c>
      <c r="H85" s="40">
        <f t="shared" si="9"/>
        <v>0</v>
      </c>
      <c r="I85" s="40">
        <f t="shared" si="12"/>
        <v>21117</v>
      </c>
      <c r="J85" s="48">
        <f t="shared" si="3"/>
        <v>21117</v>
      </c>
      <c r="K85" s="48">
        <f t="shared" si="0"/>
        <v>5044</v>
      </c>
      <c r="L85" s="48">
        <f t="shared" si="1"/>
        <v>10000</v>
      </c>
      <c r="M85" s="48">
        <f>IF(F85&lt;=$D$14,G85,M84-M84*'Pension Plotter'!$H$9/1200)</f>
        <v>21837.355650461363</v>
      </c>
      <c r="N85" s="112">
        <f t="shared" si="4"/>
        <v>22044</v>
      </c>
      <c r="O85" s="48">
        <f t="shared" si="5"/>
        <v>3000</v>
      </c>
      <c r="P85" s="48">
        <f t="shared" si="6"/>
        <v>4000</v>
      </c>
      <c r="Q85" s="48">
        <f>IF(F85&lt;=$D$14,0,'Input Tab'!$C$10*12)</f>
        <v>3000</v>
      </c>
      <c r="R85" s="48">
        <f t="shared" si="13"/>
        <v>9000</v>
      </c>
      <c r="S85" s="48">
        <f t="shared" si="8"/>
        <v>3000</v>
      </c>
    </row>
    <row r="86" spans="5:19" ht="12.75">
      <c r="E86" s="38">
        <v>63</v>
      </c>
      <c r="F86" s="34">
        <f t="shared" si="11"/>
        <v>42371</v>
      </c>
      <c r="G86" s="40">
        <f t="shared" si="2"/>
        <v>0</v>
      </c>
      <c r="H86" s="40">
        <f t="shared" si="9"/>
        <v>0</v>
      </c>
      <c r="I86" s="40">
        <f t="shared" si="12"/>
        <v>20867</v>
      </c>
      <c r="J86" s="48">
        <f t="shared" si="3"/>
        <v>20867</v>
      </c>
      <c r="K86" s="48">
        <f t="shared" si="0"/>
        <v>5044</v>
      </c>
      <c r="L86" s="48">
        <f t="shared" si="1"/>
        <v>10000</v>
      </c>
      <c r="M86" s="48">
        <f>IF(F86&lt;=$D$14,G86,M85-M85*'Pension Plotter'!$H$9/1200)</f>
        <v>21755.46556677213</v>
      </c>
      <c r="N86" s="112">
        <f t="shared" si="4"/>
        <v>22044</v>
      </c>
      <c r="O86" s="48">
        <f t="shared" si="5"/>
        <v>3000</v>
      </c>
      <c r="P86" s="48">
        <f t="shared" si="6"/>
        <v>4000</v>
      </c>
      <c r="Q86" s="48">
        <f>IF(F86&lt;=$D$14,0,'Input Tab'!$C$10*12)</f>
        <v>3000</v>
      </c>
      <c r="R86" s="48">
        <f t="shared" si="13"/>
        <v>9250</v>
      </c>
      <c r="S86" s="48">
        <f t="shared" si="8"/>
        <v>3000</v>
      </c>
    </row>
    <row r="87" spans="5:19" ht="12.75">
      <c r="E87" s="38">
        <v>64</v>
      </c>
      <c r="F87" s="34">
        <f t="shared" si="11"/>
        <v>42401.5</v>
      </c>
      <c r="G87" s="40">
        <f t="shared" si="2"/>
        <v>0</v>
      </c>
      <c r="H87" s="40">
        <f t="shared" si="9"/>
        <v>0</v>
      </c>
      <c r="I87" s="40">
        <f t="shared" si="12"/>
        <v>20617</v>
      </c>
      <c r="J87" s="48">
        <f t="shared" si="3"/>
        <v>20617</v>
      </c>
      <c r="K87" s="48">
        <f t="shared" si="0"/>
        <v>5044</v>
      </c>
      <c r="L87" s="48">
        <f t="shared" si="1"/>
        <v>10000</v>
      </c>
      <c r="M87" s="48">
        <f>IF(F87&lt;=$D$14,G87,M86-M86*'Pension Plotter'!$H$9/1200)</f>
        <v>21673.882570896734</v>
      </c>
      <c r="N87" s="112">
        <f t="shared" si="4"/>
        <v>22044</v>
      </c>
      <c r="O87" s="48">
        <f t="shared" si="5"/>
        <v>3000</v>
      </c>
      <c r="P87" s="48">
        <f t="shared" si="6"/>
        <v>4000</v>
      </c>
      <c r="Q87" s="48">
        <f>IF(F87&lt;=$D$14,0,'Input Tab'!$C$10*12)</f>
        <v>3000</v>
      </c>
      <c r="R87" s="48">
        <f t="shared" si="13"/>
        <v>9500</v>
      </c>
      <c r="S87" s="48">
        <f t="shared" si="8"/>
        <v>3000</v>
      </c>
    </row>
    <row r="88" spans="5:19" ht="12.75">
      <c r="E88" s="38">
        <v>65</v>
      </c>
      <c r="F88" s="34">
        <f t="shared" si="11"/>
        <v>42432</v>
      </c>
      <c r="G88" s="40">
        <f t="shared" si="2"/>
        <v>0</v>
      </c>
      <c r="H88" s="40">
        <f t="shared" si="9"/>
        <v>0</v>
      </c>
      <c r="I88" s="40">
        <f t="shared" si="12"/>
        <v>20367</v>
      </c>
      <c r="J88" s="48">
        <f t="shared" si="3"/>
        <v>20367</v>
      </c>
      <c r="K88" s="48">
        <f aca="true" t="shared" si="14" ref="K88:K151">IF(F88&lt;($D$8+65*365),0,$D$16)</f>
        <v>5044</v>
      </c>
      <c r="L88" s="48">
        <f aca="true" t="shared" si="15" ref="L88:L151">IF(F88&lt;=$D$17,0,$D$15)</f>
        <v>10000</v>
      </c>
      <c r="M88" s="48">
        <f>IF(F88&lt;=$D$14,G88,M87-M87*'Pension Plotter'!$H$9/1200)</f>
        <v>21592.60551125587</v>
      </c>
      <c r="N88" s="112">
        <f t="shared" si="4"/>
        <v>22044</v>
      </c>
      <c r="O88" s="48">
        <f t="shared" si="5"/>
        <v>3000</v>
      </c>
      <c r="P88" s="48">
        <f t="shared" si="6"/>
        <v>4000</v>
      </c>
      <c r="Q88" s="48">
        <f>IF(F88&lt;=$D$14,0,'Input Tab'!$C$10*12)</f>
        <v>3000</v>
      </c>
      <c r="R88" s="48">
        <f t="shared" si="13"/>
        <v>9750</v>
      </c>
      <c r="S88" s="48">
        <f t="shared" si="8"/>
        <v>3000</v>
      </c>
    </row>
    <row r="89" spans="5:19" ht="12.75">
      <c r="E89" s="38">
        <v>66</v>
      </c>
      <c r="F89" s="34">
        <f t="shared" si="11"/>
        <v>42462.5</v>
      </c>
      <c r="G89" s="40">
        <f aca="true" t="shared" si="16" ref="G89:G152">IF($F89&lt;$D$14,$D$9,0)</f>
        <v>0</v>
      </c>
      <c r="H89" s="40">
        <f aca="true" t="shared" si="17" ref="H89:H152">IF($F89&lt;$D$14,$D$9/12,0)</f>
        <v>0</v>
      </c>
      <c r="I89" s="40">
        <f t="shared" si="12"/>
        <v>20117</v>
      </c>
      <c r="J89" s="48">
        <f aca="true" t="shared" si="18" ref="J89:J152">IF(I89&gt;=$D$13,I89,$D$13)</f>
        <v>20117</v>
      </c>
      <c r="K89" s="48">
        <f t="shared" si="14"/>
        <v>5044</v>
      </c>
      <c r="L89" s="48">
        <f t="shared" si="15"/>
        <v>10000</v>
      </c>
      <c r="M89" s="48">
        <f>IF(F89&lt;=$D$14,G89,M88-M88*'Pension Plotter'!$H$9/1200)</f>
        <v>21511.63324058866</v>
      </c>
      <c r="N89" s="112">
        <f aca="true" t="shared" si="19" ref="N89:N152">O89+L89+K89+G89+P89</f>
        <v>22044</v>
      </c>
      <c r="O89" s="48">
        <f aca="true" t="shared" si="20" ref="O89:O152">IF(Q89=S89,S89,0)</f>
        <v>3000</v>
      </c>
      <c r="P89" s="48">
        <f aca="true" t="shared" si="21" ref="P89:P152">IF(F89&lt;=$D$19,0,$D$18)</f>
        <v>4000</v>
      </c>
      <c r="Q89" s="48">
        <f>IF(F89&lt;=$D$14,0,'Input Tab'!$C$10*12)</f>
        <v>3000</v>
      </c>
      <c r="R89" s="48">
        <f t="shared" si="13"/>
        <v>10000</v>
      </c>
      <c r="S89" s="48">
        <f aca="true" t="shared" si="22" ref="S89:S152">IF(R89&lt;=$D$10-$D$13,$D$12*12,0)</f>
        <v>3000</v>
      </c>
    </row>
    <row r="90" spans="5:19" ht="12.75">
      <c r="E90" s="38">
        <v>67</v>
      </c>
      <c r="F90" s="34">
        <f t="shared" si="11"/>
        <v>42493</v>
      </c>
      <c r="G90" s="40">
        <f t="shared" si="16"/>
        <v>0</v>
      </c>
      <c r="H90" s="40">
        <f t="shared" si="17"/>
        <v>0</v>
      </c>
      <c r="I90" s="40">
        <f t="shared" si="12"/>
        <v>19867</v>
      </c>
      <c r="J90" s="48">
        <f t="shared" si="18"/>
        <v>19867</v>
      </c>
      <c r="K90" s="48">
        <f t="shared" si="14"/>
        <v>5044</v>
      </c>
      <c r="L90" s="48">
        <f t="shared" si="15"/>
        <v>10000</v>
      </c>
      <c r="M90" s="48">
        <f>IF(F90&lt;=$D$14,G90,M89-M89*'Pension Plotter'!$H$9/1200)</f>
        <v>21430.964615936453</v>
      </c>
      <c r="N90" s="112">
        <f t="shared" si="19"/>
        <v>22044</v>
      </c>
      <c r="O90" s="48">
        <f t="shared" si="20"/>
        <v>3000</v>
      </c>
      <c r="P90" s="48">
        <f t="shared" si="21"/>
        <v>4000</v>
      </c>
      <c r="Q90" s="48">
        <f>IF(F90&lt;=$D$14,0,'Input Tab'!$C$10*12)</f>
        <v>3000</v>
      </c>
      <c r="R90" s="48">
        <f t="shared" si="13"/>
        <v>10250</v>
      </c>
      <c r="S90" s="48">
        <f t="shared" si="22"/>
        <v>3000</v>
      </c>
    </row>
    <row r="91" spans="5:19" ht="12.75">
      <c r="E91" s="38">
        <v>68</v>
      </c>
      <c r="F91" s="34">
        <f aca="true" t="shared" si="23" ref="F91:F154">F90+30.5</f>
        <v>42523.5</v>
      </c>
      <c r="G91" s="40">
        <f t="shared" si="16"/>
        <v>0</v>
      </c>
      <c r="H91" s="40">
        <f t="shared" si="17"/>
        <v>0</v>
      </c>
      <c r="I91" s="40">
        <f t="shared" si="12"/>
        <v>19617</v>
      </c>
      <c r="J91" s="48">
        <f t="shared" si="18"/>
        <v>19617</v>
      </c>
      <c r="K91" s="48">
        <f t="shared" si="14"/>
        <v>5044</v>
      </c>
      <c r="L91" s="48">
        <f t="shared" si="15"/>
        <v>10000</v>
      </c>
      <c r="M91" s="48">
        <f>IF(F91&lt;=$D$14,G91,M90-M90*'Pension Plotter'!$H$9/1200)</f>
        <v>21350.598498626692</v>
      </c>
      <c r="N91" s="112">
        <f t="shared" si="19"/>
        <v>22044</v>
      </c>
      <c r="O91" s="48">
        <f t="shared" si="20"/>
        <v>3000</v>
      </c>
      <c r="P91" s="48">
        <f t="shared" si="21"/>
        <v>4000</v>
      </c>
      <c r="Q91" s="48">
        <f>IF(F91&lt;=$D$14,0,'Input Tab'!$C$10*12)</f>
        <v>3000</v>
      </c>
      <c r="R91" s="48">
        <f t="shared" si="13"/>
        <v>10500</v>
      </c>
      <c r="S91" s="48">
        <f t="shared" si="22"/>
        <v>3000</v>
      </c>
    </row>
    <row r="92" spans="5:19" ht="12.75">
      <c r="E92" s="38">
        <v>69</v>
      </c>
      <c r="F92" s="34">
        <f t="shared" si="23"/>
        <v>42554</v>
      </c>
      <c r="G92" s="40">
        <f t="shared" si="16"/>
        <v>0</v>
      </c>
      <c r="H92" s="40">
        <f t="shared" si="17"/>
        <v>0</v>
      </c>
      <c r="I92" s="40">
        <f t="shared" si="12"/>
        <v>19367</v>
      </c>
      <c r="J92" s="48">
        <f t="shared" si="18"/>
        <v>19367</v>
      </c>
      <c r="K92" s="48">
        <f t="shared" si="14"/>
        <v>5044</v>
      </c>
      <c r="L92" s="48">
        <f t="shared" si="15"/>
        <v>10000</v>
      </c>
      <c r="M92" s="48">
        <f>IF(F92&lt;=$D$14,G92,M91-M91*'Pension Plotter'!$H$9/1200)</f>
        <v>21270.53375425684</v>
      </c>
      <c r="N92" s="112">
        <f t="shared" si="19"/>
        <v>22044</v>
      </c>
      <c r="O92" s="48">
        <f t="shared" si="20"/>
        <v>3000</v>
      </c>
      <c r="P92" s="48">
        <f t="shared" si="21"/>
        <v>4000</v>
      </c>
      <c r="Q92" s="48">
        <f>IF(F92&lt;=$D$14,0,'Input Tab'!$C$10*12)</f>
        <v>3000</v>
      </c>
      <c r="R92" s="48">
        <f t="shared" si="13"/>
        <v>10750</v>
      </c>
      <c r="S92" s="48">
        <f t="shared" si="22"/>
        <v>3000</v>
      </c>
    </row>
    <row r="93" spans="5:19" ht="12.75">
      <c r="E93" s="38">
        <v>70</v>
      </c>
      <c r="F93" s="34">
        <f t="shared" si="23"/>
        <v>42584.5</v>
      </c>
      <c r="G93" s="40">
        <f t="shared" si="16"/>
        <v>0</v>
      </c>
      <c r="H93" s="40">
        <f t="shared" si="17"/>
        <v>0</v>
      </c>
      <c r="I93" s="40">
        <f t="shared" si="12"/>
        <v>19117</v>
      </c>
      <c r="J93" s="48">
        <f t="shared" si="18"/>
        <v>19117</v>
      </c>
      <c r="K93" s="48">
        <f t="shared" si="14"/>
        <v>5044</v>
      </c>
      <c r="L93" s="48">
        <f t="shared" si="15"/>
        <v>10000</v>
      </c>
      <c r="M93" s="48">
        <f>IF(F93&lt;=$D$14,G93,M92-M92*'Pension Plotter'!$H$9/1200)</f>
        <v>21190.76925267838</v>
      </c>
      <c r="N93" s="112">
        <f t="shared" si="19"/>
        <v>22044</v>
      </c>
      <c r="O93" s="48">
        <f t="shared" si="20"/>
        <v>3000</v>
      </c>
      <c r="P93" s="48">
        <f t="shared" si="21"/>
        <v>4000</v>
      </c>
      <c r="Q93" s="48">
        <f>IF(F93&lt;=$D$14,0,'Input Tab'!$C$10*12)</f>
        <v>3000</v>
      </c>
      <c r="R93" s="48">
        <f t="shared" si="13"/>
        <v>11000</v>
      </c>
      <c r="S93" s="48">
        <f t="shared" si="22"/>
        <v>3000</v>
      </c>
    </row>
    <row r="94" spans="5:19" ht="12.75">
      <c r="E94" s="38">
        <v>71</v>
      </c>
      <c r="F94" s="34">
        <f t="shared" si="23"/>
        <v>42615</v>
      </c>
      <c r="G94" s="40">
        <f t="shared" si="16"/>
        <v>0</v>
      </c>
      <c r="H94" s="40">
        <f t="shared" si="17"/>
        <v>0</v>
      </c>
      <c r="I94" s="40">
        <f t="shared" si="12"/>
        <v>18867</v>
      </c>
      <c r="J94" s="48">
        <f t="shared" si="18"/>
        <v>18867</v>
      </c>
      <c r="K94" s="48">
        <f t="shared" si="14"/>
        <v>5044</v>
      </c>
      <c r="L94" s="48">
        <f t="shared" si="15"/>
        <v>10000</v>
      </c>
      <c r="M94" s="48">
        <f>IF(F94&lt;=$D$14,G94,M93-M93*'Pension Plotter'!$H$9/1200)</f>
        <v>21111.303867980834</v>
      </c>
      <c r="N94" s="112">
        <f t="shared" si="19"/>
        <v>22044</v>
      </c>
      <c r="O94" s="48">
        <f t="shared" si="20"/>
        <v>3000</v>
      </c>
      <c r="P94" s="48">
        <f t="shared" si="21"/>
        <v>4000</v>
      </c>
      <c r="Q94" s="48">
        <f>IF(F94&lt;=$D$14,0,'Input Tab'!$C$10*12)</f>
        <v>3000</v>
      </c>
      <c r="R94" s="48">
        <f t="shared" si="13"/>
        <v>11250</v>
      </c>
      <c r="S94" s="48">
        <f t="shared" si="22"/>
        <v>3000</v>
      </c>
    </row>
    <row r="95" spans="5:19" ht="12.75">
      <c r="E95" s="38">
        <v>72</v>
      </c>
      <c r="F95" s="34">
        <f t="shared" si="23"/>
        <v>42645.5</v>
      </c>
      <c r="G95" s="40">
        <f t="shared" si="16"/>
        <v>0</v>
      </c>
      <c r="H95" s="40">
        <f t="shared" si="17"/>
        <v>0</v>
      </c>
      <c r="I95" s="40">
        <f t="shared" si="12"/>
        <v>18617</v>
      </c>
      <c r="J95" s="48">
        <f t="shared" si="18"/>
        <v>18617</v>
      </c>
      <c r="K95" s="48">
        <f t="shared" si="14"/>
        <v>5044</v>
      </c>
      <c r="L95" s="48">
        <f t="shared" si="15"/>
        <v>10000</v>
      </c>
      <c r="M95" s="48">
        <f>IF(F95&lt;=$D$14,G95,M94-M94*'Pension Plotter'!$H$9/1200)</f>
        <v>21032.136478475906</v>
      </c>
      <c r="N95" s="112">
        <f t="shared" si="19"/>
        <v>22044</v>
      </c>
      <c r="O95" s="48">
        <f t="shared" si="20"/>
        <v>3000</v>
      </c>
      <c r="P95" s="48">
        <f t="shared" si="21"/>
        <v>4000</v>
      </c>
      <c r="Q95" s="48">
        <f>IF(F95&lt;=$D$14,0,'Input Tab'!$C$10*12)</f>
        <v>3000</v>
      </c>
      <c r="R95" s="48">
        <f t="shared" si="13"/>
        <v>11500</v>
      </c>
      <c r="S95" s="48">
        <f t="shared" si="22"/>
        <v>3000</v>
      </c>
    </row>
    <row r="96" spans="5:19" ht="12.75">
      <c r="E96" s="38">
        <v>73</v>
      </c>
      <c r="F96" s="34">
        <f t="shared" si="23"/>
        <v>42676</v>
      </c>
      <c r="G96" s="40">
        <f t="shared" si="16"/>
        <v>0</v>
      </c>
      <c r="H96" s="40">
        <f t="shared" si="17"/>
        <v>0</v>
      </c>
      <c r="I96" s="40">
        <f t="shared" si="12"/>
        <v>18367</v>
      </c>
      <c r="J96" s="48">
        <f t="shared" si="18"/>
        <v>18367</v>
      </c>
      <c r="K96" s="48">
        <f t="shared" si="14"/>
        <v>5044</v>
      </c>
      <c r="L96" s="48">
        <f t="shared" si="15"/>
        <v>10000</v>
      </c>
      <c r="M96" s="48">
        <f>IF(F96&lt;=$D$14,G96,M95-M95*'Pension Plotter'!$H$9/1200)</f>
        <v>20953.26596668162</v>
      </c>
      <c r="N96" s="112">
        <f t="shared" si="19"/>
        <v>22044</v>
      </c>
      <c r="O96" s="48">
        <f t="shared" si="20"/>
        <v>3000</v>
      </c>
      <c r="P96" s="48">
        <f t="shared" si="21"/>
        <v>4000</v>
      </c>
      <c r="Q96" s="48">
        <f>IF(F96&lt;=$D$14,0,'Input Tab'!$C$10*12)</f>
        <v>3000</v>
      </c>
      <c r="R96" s="48">
        <f t="shared" si="13"/>
        <v>11750</v>
      </c>
      <c r="S96" s="48">
        <f t="shared" si="22"/>
        <v>3000</v>
      </c>
    </row>
    <row r="97" spans="5:19" ht="12.75">
      <c r="E97" s="38">
        <v>74</v>
      </c>
      <c r="F97" s="34">
        <f t="shared" si="23"/>
        <v>42706.5</v>
      </c>
      <c r="G97" s="40">
        <f t="shared" si="16"/>
        <v>0</v>
      </c>
      <c r="H97" s="40">
        <f t="shared" si="17"/>
        <v>0</v>
      </c>
      <c r="I97" s="40">
        <f t="shared" si="12"/>
        <v>18117</v>
      </c>
      <c r="J97" s="48">
        <f t="shared" si="18"/>
        <v>18117</v>
      </c>
      <c r="K97" s="48">
        <f t="shared" si="14"/>
        <v>5044</v>
      </c>
      <c r="L97" s="48">
        <f t="shared" si="15"/>
        <v>10000</v>
      </c>
      <c r="M97" s="48">
        <f>IF(F97&lt;=$D$14,G97,M96-M96*'Pension Plotter'!$H$9/1200)</f>
        <v>20874.691219306565</v>
      </c>
      <c r="N97" s="112">
        <f t="shared" si="19"/>
        <v>22044</v>
      </c>
      <c r="O97" s="48">
        <f t="shared" si="20"/>
        <v>3000</v>
      </c>
      <c r="P97" s="48">
        <f t="shared" si="21"/>
        <v>4000</v>
      </c>
      <c r="Q97" s="48">
        <f>IF(F97&lt;=$D$14,0,'Input Tab'!$C$10*12)</f>
        <v>3000</v>
      </c>
      <c r="R97" s="48">
        <f t="shared" si="13"/>
        <v>12000</v>
      </c>
      <c r="S97" s="48">
        <f t="shared" si="22"/>
        <v>3000</v>
      </c>
    </row>
    <row r="98" spans="5:19" ht="12.75">
      <c r="E98" s="38">
        <v>75</v>
      </c>
      <c r="F98" s="34">
        <f t="shared" si="23"/>
        <v>42737</v>
      </c>
      <c r="G98" s="40">
        <f t="shared" si="16"/>
        <v>0</v>
      </c>
      <c r="H98" s="40">
        <f t="shared" si="17"/>
        <v>0</v>
      </c>
      <c r="I98" s="40">
        <f t="shared" si="12"/>
        <v>17867</v>
      </c>
      <c r="J98" s="48">
        <f t="shared" si="18"/>
        <v>17867</v>
      </c>
      <c r="K98" s="48">
        <f t="shared" si="14"/>
        <v>5044</v>
      </c>
      <c r="L98" s="48">
        <f t="shared" si="15"/>
        <v>10000</v>
      </c>
      <c r="M98" s="48">
        <f>IF(F98&lt;=$D$14,G98,M97-M97*'Pension Plotter'!$H$9/1200)</f>
        <v>20796.411127234165</v>
      </c>
      <c r="N98" s="112">
        <f t="shared" si="19"/>
        <v>22044</v>
      </c>
      <c r="O98" s="48">
        <f t="shared" si="20"/>
        <v>3000</v>
      </c>
      <c r="P98" s="48">
        <f t="shared" si="21"/>
        <v>4000</v>
      </c>
      <c r="Q98" s="48">
        <f>IF(F98&lt;=$D$14,0,'Input Tab'!$C$10*12)</f>
        <v>3000</v>
      </c>
      <c r="R98" s="48">
        <f t="shared" si="13"/>
        <v>12250</v>
      </c>
      <c r="S98" s="48">
        <f t="shared" si="22"/>
        <v>3000</v>
      </c>
    </row>
    <row r="99" spans="5:19" ht="12.75">
      <c r="E99" s="38">
        <v>76</v>
      </c>
      <c r="F99" s="34">
        <f t="shared" si="23"/>
        <v>42767.5</v>
      </c>
      <c r="G99" s="40">
        <f t="shared" si="16"/>
        <v>0</v>
      </c>
      <c r="H99" s="40">
        <f t="shared" si="17"/>
        <v>0</v>
      </c>
      <c r="I99" s="40">
        <f aca="true" t="shared" si="24" ref="I99:I162">IF($F99&lt;$D$14,$D$11+I98,I98-$D$12)</f>
        <v>17617</v>
      </c>
      <c r="J99" s="48">
        <f t="shared" si="18"/>
        <v>17617</v>
      </c>
      <c r="K99" s="48">
        <f t="shared" si="14"/>
        <v>5044</v>
      </c>
      <c r="L99" s="48">
        <f t="shared" si="15"/>
        <v>10000</v>
      </c>
      <c r="M99" s="48">
        <f>IF(F99&lt;=$D$14,G99,M98-M98*'Pension Plotter'!$H$9/1200)</f>
        <v>20718.424585507037</v>
      </c>
      <c r="N99" s="112">
        <f t="shared" si="19"/>
        <v>22044</v>
      </c>
      <c r="O99" s="48">
        <f t="shared" si="20"/>
        <v>3000</v>
      </c>
      <c r="P99" s="48">
        <f t="shared" si="21"/>
        <v>4000</v>
      </c>
      <c r="Q99" s="48">
        <f>IF(F99&lt;=$D$14,0,'Input Tab'!$C$10*12)</f>
        <v>3000</v>
      </c>
      <c r="R99" s="48">
        <f t="shared" si="13"/>
        <v>12500</v>
      </c>
      <c r="S99" s="48">
        <f t="shared" si="22"/>
        <v>3000</v>
      </c>
    </row>
    <row r="100" spans="5:19" ht="12.75">
      <c r="E100" s="38">
        <v>77</v>
      </c>
      <c r="F100" s="34">
        <f t="shared" si="23"/>
        <v>42798</v>
      </c>
      <c r="G100" s="40">
        <f t="shared" si="16"/>
        <v>0</v>
      </c>
      <c r="H100" s="40">
        <f t="shared" si="17"/>
        <v>0</v>
      </c>
      <c r="I100" s="40">
        <f t="shared" si="24"/>
        <v>17367</v>
      </c>
      <c r="J100" s="48">
        <f t="shared" si="18"/>
        <v>17367</v>
      </c>
      <c r="K100" s="48">
        <f t="shared" si="14"/>
        <v>5044</v>
      </c>
      <c r="L100" s="48">
        <f t="shared" si="15"/>
        <v>10000</v>
      </c>
      <c r="M100" s="48">
        <f>IF(F100&lt;=$D$14,G100,M99-M99*'Pension Plotter'!$H$9/1200)</f>
        <v>20640.730493311385</v>
      </c>
      <c r="N100" s="112">
        <f t="shared" si="19"/>
        <v>22044</v>
      </c>
      <c r="O100" s="48">
        <f t="shared" si="20"/>
        <v>3000</v>
      </c>
      <c r="P100" s="48">
        <f t="shared" si="21"/>
        <v>4000</v>
      </c>
      <c r="Q100" s="48">
        <f>IF(F100&lt;=$D$14,0,'Input Tab'!$C$10*12)</f>
        <v>3000</v>
      </c>
      <c r="R100" s="48">
        <f t="shared" si="13"/>
        <v>12750</v>
      </c>
      <c r="S100" s="48">
        <f t="shared" si="22"/>
        <v>3000</v>
      </c>
    </row>
    <row r="101" spans="5:19" ht="12.75">
      <c r="E101" s="38">
        <v>78</v>
      </c>
      <c r="F101" s="34">
        <f t="shared" si="23"/>
        <v>42828.5</v>
      </c>
      <c r="G101" s="40">
        <f t="shared" si="16"/>
        <v>0</v>
      </c>
      <c r="H101" s="40">
        <f t="shared" si="17"/>
        <v>0</v>
      </c>
      <c r="I101" s="40">
        <f t="shared" si="24"/>
        <v>17117</v>
      </c>
      <c r="J101" s="48">
        <f t="shared" si="18"/>
        <v>17117</v>
      </c>
      <c r="K101" s="48">
        <f t="shared" si="14"/>
        <v>5044</v>
      </c>
      <c r="L101" s="48">
        <f t="shared" si="15"/>
        <v>10000</v>
      </c>
      <c r="M101" s="48">
        <f>IF(F101&lt;=$D$14,G101,M100-M100*'Pension Plotter'!$H$9/1200)</f>
        <v>20563.32775396147</v>
      </c>
      <c r="N101" s="112">
        <f t="shared" si="19"/>
        <v>22044</v>
      </c>
      <c r="O101" s="48">
        <f t="shared" si="20"/>
        <v>3000</v>
      </c>
      <c r="P101" s="48">
        <f t="shared" si="21"/>
        <v>4000</v>
      </c>
      <c r="Q101" s="48">
        <f>IF(F101&lt;=$D$14,0,'Input Tab'!$C$10*12)</f>
        <v>3000</v>
      </c>
      <c r="R101" s="48">
        <f t="shared" si="13"/>
        <v>13000</v>
      </c>
      <c r="S101" s="48">
        <f t="shared" si="22"/>
        <v>3000</v>
      </c>
    </row>
    <row r="102" spans="5:19" ht="12.75">
      <c r="E102" s="38">
        <v>79</v>
      </c>
      <c r="F102" s="34">
        <f t="shared" si="23"/>
        <v>42859</v>
      </c>
      <c r="G102" s="40">
        <f t="shared" si="16"/>
        <v>0</v>
      </c>
      <c r="H102" s="40">
        <f t="shared" si="17"/>
        <v>0</v>
      </c>
      <c r="I102" s="40">
        <f t="shared" si="24"/>
        <v>16867</v>
      </c>
      <c r="J102" s="48">
        <f t="shared" si="18"/>
        <v>16867</v>
      </c>
      <c r="K102" s="48">
        <f t="shared" si="14"/>
        <v>5044</v>
      </c>
      <c r="L102" s="48">
        <f t="shared" si="15"/>
        <v>10000</v>
      </c>
      <c r="M102" s="48">
        <f>IF(F102&lt;=$D$14,G102,M101-M101*'Pension Plotter'!$H$9/1200)</f>
        <v>20486.215274884114</v>
      </c>
      <c r="N102" s="112">
        <f t="shared" si="19"/>
        <v>22044</v>
      </c>
      <c r="O102" s="48">
        <f t="shared" si="20"/>
        <v>3000</v>
      </c>
      <c r="P102" s="48">
        <f t="shared" si="21"/>
        <v>4000</v>
      </c>
      <c r="Q102" s="48">
        <f>IF(F102&lt;=$D$14,0,'Input Tab'!$C$10*12)</f>
        <v>3000</v>
      </c>
      <c r="R102" s="48">
        <f t="shared" si="13"/>
        <v>13250</v>
      </c>
      <c r="S102" s="48">
        <f t="shared" si="22"/>
        <v>3000</v>
      </c>
    </row>
    <row r="103" spans="5:19" ht="12.75">
      <c r="E103" s="38">
        <v>80</v>
      </c>
      <c r="F103" s="34">
        <f t="shared" si="23"/>
        <v>42889.5</v>
      </c>
      <c r="G103" s="40">
        <f t="shared" si="16"/>
        <v>0</v>
      </c>
      <c r="H103" s="40">
        <f t="shared" si="17"/>
        <v>0</v>
      </c>
      <c r="I103" s="40">
        <f t="shared" si="24"/>
        <v>16617</v>
      </c>
      <c r="J103" s="48">
        <f t="shared" si="18"/>
        <v>16617</v>
      </c>
      <c r="K103" s="48">
        <f t="shared" si="14"/>
        <v>5044</v>
      </c>
      <c r="L103" s="48">
        <f t="shared" si="15"/>
        <v>10000</v>
      </c>
      <c r="M103" s="48">
        <f>IF(F103&lt;=$D$14,G103,M102-M102*'Pension Plotter'!$H$9/1200)</f>
        <v>20409.3919676033</v>
      </c>
      <c r="N103" s="112">
        <f t="shared" si="19"/>
        <v>22044</v>
      </c>
      <c r="O103" s="48">
        <f t="shared" si="20"/>
        <v>3000</v>
      </c>
      <c r="P103" s="48">
        <f t="shared" si="21"/>
        <v>4000</v>
      </c>
      <c r="Q103" s="48">
        <f>IF(F103&lt;=$D$14,0,'Input Tab'!$C$10*12)</f>
        <v>3000</v>
      </c>
      <c r="R103" s="48">
        <f t="shared" si="13"/>
        <v>13500</v>
      </c>
      <c r="S103" s="48">
        <f t="shared" si="22"/>
        <v>3000</v>
      </c>
    </row>
    <row r="104" spans="5:19" ht="12.75">
      <c r="E104" s="38">
        <v>81</v>
      </c>
      <c r="F104" s="34">
        <f t="shared" si="23"/>
        <v>42920</v>
      </c>
      <c r="G104" s="40">
        <f t="shared" si="16"/>
        <v>0</v>
      </c>
      <c r="H104" s="40">
        <f t="shared" si="17"/>
        <v>0</v>
      </c>
      <c r="I104" s="40">
        <f t="shared" si="24"/>
        <v>16367</v>
      </c>
      <c r="J104" s="48">
        <f t="shared" si="18"/>
        <v>16367</v>
      </c>
      <c r="K104" s="48">
        <f t="shared" si="14"/>
        <v>5044</v>
      </c>
      <c r="L104" s="48">
        <f t="shared" si="15"/>
        <v>10000</v>
      </c>
      <c r="M104" s="48">
        <f>IF(F104&lt;=$D$14,G104,M103-M103*'Pension Plotter'!$H$9/1200)</f>
        <v>20332.85674772479</v>
      </c>
      <c r="N104" s="112">
        <f t="shared" si="19"/>
        <v>22044</v>
      </c>
      <c r="O104" s="48">
        <f t="shared" si="20"/>
        <v>3000</v>
      </c>
      <c r="P104" s="48">
        <f t="shared" si="21"/>
        <v>4000</v>
      </c>
      <c r="Q104" s="48">
        <f>IF(F104&lt;=$D$14,0,'Input Tab'!$C$10*12)</f>
        <v>3000</v>
      </c>
      <c r="R104" s="48">
        <f t="shared" si="13"/>
        <v>13750</v>
      </c>
      <c r="S104" s="48">
        <f t="shared" si="22"/>
        <v>3000</v>
      </c>
    </row>
    <row r="105" spans="5:19" ht="12.75">
      <c r="E105" s="38">
        <v>82</v>
      </c>
      <c r="F105" s="34">
        <f t="shared" si="23"/>
        <v>42950.5</v>
      </c>
      <c r="G105" s="40">
        <f t="shared" si="16"/>
        <v>0</v>
      </c>
      <c r="H105" s="40">
        <f t="shared" si="17"/>
        <v>0</v>
      </c>
      <c r="I105" s="40">
        <f t="shared" si="24"/>
        <v>16117</v>
      </c>
      <c r="J105" s="48">
        <f t="shared" si="18"/>
        <v>16117</v>
      </c>
      <c r="K105" s="48">
        <f t="shared" si="14"/>
        <v>5044</v>
      </c>
      <c r="L105" s="48">
        <f t="shared" si="15"/>
        <v>10000</v>
      </c>
      <c r="M105" s="48">
        <f>IF(F105&lt;=$D$14,G105,M104-M104*'Pension Plotter'!$H$9/1200)</f>
        <v>20256.608534920822</v>
      </c>
      <c r="N105" s="112">
        <f t="shared" si="19"/>
        <v>22044</v>
      </c>
      <c r="O105" s="48">
        <f t="shared" si="20"/>
        <v>3000</v>
      </c>
      <c r="P105" s="48">
        <f t="shared" si="21"/>
        <v>4000</v>
      </c>
      <c r="Q105" s="48">
        <f>IF(F105&lt;=$D$14,0,'Input Tab'!$C$10*12)</f>
        <v>3000</v>
      </c>
      <c r="R105" s="48">
        <f t="shared" si="13"/>
        <v>14000</v>
      </c>
      <c r="S105" s="48">
        <f t="shared" si="22"/>
        <v>3000</v>
      </c>
    </row>
    <row r="106" spans="5:19" ht="12.75">
      <c r="E106" s="38">
        <v>83</v>
      </c>
      <c r="F106" s="34">
        <f t="shared" si="23"/>
        <v>42981</v>
      </c>
      <c r="G106" s="40">
        <f t="shared" si="16"/>
        <v>0</v>
      </c>
      <c r="H106" s="40">
        <f t="shared" si="17"/>
        <v>0</v>
      </c>
      <c r="I106" s="40">
        <f t="shared" si="24"/>
        <v>15867</v>
      </c>
      <c r="J106" s="48">
        <f t="shared" si="18"/>
        <v>15867</v>
      </c>
      <c r="K106" s="48">
        <f t="shared" si="14"/>
        <v>5044</v>
      </c>
      <c r="L106" s="48">
        <f t="shared" si="15"/>
        <v>10000</v>
      </c>
      <c r="M106" s="48">
        <f>IF(F106&lt;=$D$14,G106,M105-M105*'Pension Plotter'!$H$9/1200)</f>
        <v>20180.64625291487</v>
      </c>
      <c r="N106" s="112">
        <f t="shared" si="19"/>
        <v>22044</v>
      </c>
      <c r="O106" s="48">
        <f t="shared" si="20"/>
        <v>3000</v>
      </c>
      <c r="P106" s="48">
        <f t="shared" si="21"/>
        <v>4000</v>
      </c>
      <c r="Q106" s="48">
        <f>IF(F106&lt;=$D$14,0,'Input Tab'!$C$10*12)</f>
        <v>3000</v>
      </c>
      <c r="R106" s="48">
        <f t="shared" si="13"/>
        <v>14250</v>
      </c>
      <c r="S106" s="48">
        <f t="shared" si="22"/>
        <v>3000</v>
      </c>
    </row>
    <row r="107" spans="5:19" ht="12.75">
      <c r="E107" s="38">
        <v>84</v>
      </c>
      <c r="F107" s="34">
        <f t="shared" si="23"/>
        <v>43011.5</v>
      </c>
      <c r="G107" s="40">
        <f t="shared" si="16"/>
        <v>0</v>
      </c>
      <c r="H107" s="40">
        <f t="shared" si="17"/>
        <v>0</v>
      </c>
      <c r="I107" s="40">
        <f t="shared" si="24"/>
        <v>15617</v>
      </c>
      <c r="J107" s="48">
        <f t="shared" si="18"/>
        <v>15617</v>
      </c>
      <c r="K107" s="48">
        <f t="shared" si="14"/>
        <v>5044</v>
      </c>
      <c r="L107" s="48">
        <f t="shared" si="15"/>
        <v>10000</v>
      </c>
      <c r="M107" s="48">
        <f>IF(F107&lt;=$D$14,G107,M106-M106*'Pension Plotter'!$H$9/1200)</f>
        <v>20104.96882946644</v>
      </c>
      <c r="N107" s="112">
        <f t="shared" si="19"/>
        <v>22044</v>
      </c>
      <c r="O107" s="48">
        <f t="shared" si="20"/>
        <v>3000</v>
      </c>
      <c r="P107" s="48">
        <f t="shared" si="21"/>
        <v>4000</v>
      </c>
      <c r="Q107" s="48">
        <f>IF(F107&lt;=$D$14,0,'Input Tab'!$C$10*12)</f>
        <v>3000</v>
      </c>
      <c r="R107" s="48">
        <f t="shared" si="13"/>
        <v>14500</v>
      </c>
      <c r="S107" s="48">
        <f t="shared" si="22"/>
        <v>3000</v>
      </c>
    </row>
    <row r="108" spans="5:19" ht="12.75">
      <c r="E108" s="38">
        <v>85</v>
      </c>
      <c r="F108" s="34">
        <f t="shared" si="23"/>
        <v>43042</v>
      </c>
      <c r="G108" s="40">
        <f t="shared" si="16"/>
        <v>0</v>
      </c>
      <c r="H108" s="40">
        <f t="shared" si="17"/>
        <v>0</v>
      </c>
      <c r="I108" s="40">
        <f t="shared" si="24"/>
        <v>15367</v>
      </c>
      <c r="J108" s="48">
        <f t="shared" si="18"/>
        <v>15367</v>
      </c>
      <c r="K108" s="48">
        <f t="shared" si="14"/>
        <v>5044</v>
      </c>
      <c r="L108" s="48">
        <f t="shared" si="15"/>
        <v>10000</v>
      </c>
      <c r="M108" s="48">
        <f>IF(F108&lt;=$D$14,G108,M107-M107*'Pension Plotter'!$H$9/1200)</f>
        <v>20029.57519635594</v>
      </c>
      <c r="N108" s="112">
        <f t="shared" si="19"/>
        <v>22044</v>
      </c>
      <c r="O108" s="48">
        <f t="shared" si="20"/>
        <v>3000</v>
      </c>
      <c r="P108" s="48">
        <f t="shared" si="21"/>
        <v>4000</v>
      </c>
      <c r="Q108" s="48">
        <f>IF(F108&lt;=$D$14,0,'Input Tab'!$C$10*12)</f>
        <v>3000</v>
      </c>
      <c r="R108" s="48">
        <f t="shared" si="13"/>
        <v>14750</v>
      </c>
      <c r="S108" s="48">
        <f t="shared" si="22"/>
        <v>3000</v>
      </c>
    </row>
    <row r="109" spans="5:19" ht="12.75">
      <c r="E109" s="38">
        <v>86</v>
      </c>
      <c r="F109" s="34">
        <f t="shared" si="23"/>
        <v>43072.5</v>
      </c>
      <c r="G109" s="40">
        <f t="shared" si="16"/>
        <v>0</v>
      </c>
      <c r="H109" s="40">
        <f t="shared" si="17"/>
        <v>0</v>
      </c>
      <c r="I109" s="40">
        <f t="shared" si="24"/>
        <v>15117</v>
      </c>
      <c r="J109" s="48">
        <f t="shared" si="18"/>
        <v>15117</v>
      </c>
      <c r="K109" s="48">
        <f t="shared" si="14"/>
        <v>5044</v>
      </c>
      <c r="L109" s="48">
        <f t="shared" si="15"/>
        <v>10000</v>
      </c>
      <c r="M109" s="48">
        <f>IF(F109&lt;=$D$14,G109,M108-M108*'Pension Plotter'!$H$9/1200)</f>
        <v>19954.464289369607</v>
      </c>
      <c r="N109" s="112">
        <f t="shared" si="19"/>
        <v>22044</v>
      </c>
      <c r="O109" s="48">
        <f t="shared" si="20"/>
        <v>3000</v>
      </c>
      <c r="P109" s="48">
        <f t="shared" si="21"/>
        <v>4000</v>
      </c>
      <c r="Q109" s="48">
        <f>IF(F109&lt;=$D$14,0,'Input Tab'!$C$10*12)</f>
        <v>3000</v>
      </c>
      <c r="R109" s="48">
        <f aca="true" t="shared" si="25" ref="R109:R172">Q109/12+R108</f>
        <v>15000</v>
      </c>
      <c r="S109" s="48">
        <f t="shared" si="22"/>
        <v>3000</v>
      </c>
    </row>
    <row r="110" spans="5:19" ht="12.75">
      <c r="E110" s="38">
        <v>87</v>
      </c>
      <c r="F110" s="34">
        <f t="shared" si="23"/>
        <v>43103</v>
      </c>
      <c r="G110" s="40">
        <f t="shared" si="16"/>
        <v>0</v>
      </c>
      <c r="H110" s="40">
        <f t="shared" si="17"/>
        <v>0</v>
      </c>
      <c r="I110" s="40">
        <f t="shared" si="24"/>
        <v>14867</v>
      </c>
      <c r="J110" s="48">
        <f t="shared" si="18"/>
        <v>14867</v>
      </c>
      <c r="K110" s="48">
        <f t="shared" si="14"/>
        <v>5044</v>
      </c>
      <c r="L110" s="48">
        <f t="shared" si="15"/>
        <v>10000</v>
      </c>
      <c r="M110" s="48">
        <f>IF(F110&lt;=$D$14,G110,M109-M109*'Pension Plotter'!$H$9/1200)</f>
        <v>19879.635048284472</v>
      </c>
      <c r="N110" s="112">
        <f t="shared" si="19"/>
        <v>22044</v>
      </c>
      <c r="O110" s="48">
        <f t="shared" si="20"/>
        <v>3000</v>
      </c>
      <c r="P110" s="48">
        <f t="shared" si="21"/>
        <v>4000</v>
      </c>
      <c r="Q110" s="48">
        <f>IF(F110&lt;=$D$14,0,'Input Tab'!$C$10*12)</f>
        <v>3000</v>
      </c>
      <c r="R110" s="48">
        <f t="shared" si="25"/>
        <v>15250</v>
      </c>
      <c r="S110" s="48">
        <f t="shared" si="22"/>
        <v>3000</v>
      </c>
    </row>
    <row r="111" spans="5:19" ht="12.75">
      <c r="E111" s="38">
        <v>88</v>
      </c>
      <c r="F111" s="34">
        <f t="shared" si="23"/>
        <v>43133.5</v>
      </c>
      <c r="G111" s="40">
        <f t="shared" si="16"/>
        <v>0</v>
      </c>
      <c r="H111" s="40">
        <f t="shared" si="17"/>
        <v>0</v>
      </c>
      <c r="I111" s="40">
        <f t="shared" si="24"/>
        <v>14617</v>
      </c>
      <c r="J111" s="48">
        <f t="shared" si="18"/>
        <v>14617</v>
      </c>
      <c r="K111" s="48">
        <f t="shared" si="14"/>
        <v>5044</v>
      </c>
      <c r="L111" s="48">
        <f t="shared" si="15"/>
        <v>10000</v>
      </c>
      <c r="M111" s="48">
        <f>IF(F111&lt;=$D$14,G111,M110-M110*'Pension Plotter'!$H$9/1200)</f>
        <v>19805.086416853406</v>
      </c>
      <c r="N111" s="112">
        <f t="shared" si="19"/>
        <v>22044</v>
      </c>
      <c r="O111" s="48">
        <f t="shared" si="20"/>
        <v>3000</v>
      </c>
      <c r="P111" s="48">
        <f t="shared" si="21"/>
        <v>4000</v>
      </c>
      <c r="Q111" s="48">
        <f>IF(F111&lt;=$D$14,0,'Input Tab'!$C$10*12)</f>
        <v>3000</v>
      </c>
      <c r="R111" s="48">
        <f t="shared" si="25"/>
        <v>15500</v>
      </c>
      <c r="S111" s="48">
        <f t="shared" si="22"/>
        <v>3000</v>
      </c>
    </row>
    <row r="112" spans="5:19" ht="12.75">
      <c r="E112" s="38">
        <v>89</v>
      </c>
      <c r="F112" s="34">
        <f t="shared" si="23"/>
        <v>43164</v>
      </c>
      <c r="G112" s="40">
        <f t="shared" si="16"/>
        <v>0</v>
      </c>
      <c r="H112" s="40">
        <f t="shared" si="17"/>
        <v>0</v>
      </c>
      <c r="I112" s="40">
        <f t="shared" si="24"/>
        <v>14367</v>
      </c>
      <c r="J112" s="48">
        <f t="shared" si="18"/>
        <v>14367</v>
      </c>
      <c r="K112" s="48">
        <f t="shared" si="14"/>
        <v>5044</v>
      </c>
      <c r="L112" s="48">
        <f t="shared" si="15"/>
        <v>10000</v>
      </c>
      <c r="M112" s="48">
        <f>IF(F112&lt;=$D$14,G112,M111-M111*'Pension Plotter'!$H$9/1200)</f>
        <v>19730.817342790207</v>
      </c>
      <c r="N112" s="112">
        <f t="shared" si="19"/>
        <v>22044</v>
      </c>
      <c r="O112" s="48">
        <f t="shared" si="20"/>
        <v>3000</v>
      </c>
      <c r="P112" s="48">
        <f t="shared" si="21"/>
        <v>4000</v>
      </c>
      <c r="Q112" s="48">
        <f>IF(F112&lt;=$D$14,0,'Input Tab'!$C$10*12)</f>
        <v>3000</v>
      </c>
      <c r="R112" s="48">
        <f t="shared" si="25"/>
        <v>15750</v>
      </c>
      <c r="S112" s="48">
        <f t="shared" si="22"/>
        <v>3000</v>
      </c>
    </row>
    <row r="113" spans="5:19" ht="12.75">
      <c r="E113" s="38">
        <v>90</v>
      </c>
      <c r="F113" s="34">
        <f t="shared" si="23"/>
        <v>43194.5</v>
      </c>
      <c r="G113" s="40">
        <f t="shared" si="16"/>
        <v>0</v>
      </c>
      <c r="H113" s="40">
        <f t="shared" si="17"/>
        <v>0</v>
      </c>
      <c r="I113" s="40">
        <f t="shared" si="24"/>
        <v>14117</v>
      </c>
      <c r="J113" s="48">
        <f t="shared" si="18"/>
        <v>14117</v>
      </c>
      <c r="K113" s="48">
        <f t="shared" si="14"/>
        <v>5044</v>
      </c>
      <c r="L113" s="48">
        <f t="shared" si="15"/>
        <v>10000</v>
      </c>
      <c r="M113" s="48">
        <f>IF(F113&lt;=$D$14,G113,M112-M112*'Pension Plotter'!$H$9/1200)</f>
        <v>19656.826777754744</v>
      </c>
      <c r="N113" s="112">
        <f t="shared" si="19"/>
        <v>22044</v>
      </c>
      <c r="O113" s="48">
        <f t="shared" si="20"/>
        <v>3000</v>
      </c>
      <c r="P113" s="48">
        <f t="shared" si="21"/>
        <v>4000</v>
      </c>
      <c r="Q113" s="48">
        <f>IF(F113&lt;=$D$14,0,'Input Tab'!$C$10*12)</f>
        <v>3000</v>
      </c>
      <c r="R113" s="48">
        <f t="shared" si="25"/>
        <v>16000</v>
      </c>
      <c r="S113" s="48">
        <f t="shared" si="22"/>
        <v>3000</v>
      </c>
    </row>
    <row r="114" spans="5:19" ht="12.75">
      <c r="E114" s="38">
        <v>91</v>
      </c>
      <c r="F114" s="34">
        <f t="shared" si="23"/>
        <v>43225</v>
      </c>
      <c r="G114" s="40">
        <f t="shared" si="16"/>
        <v>0</v>
      </c>
      <c r="H114" s="40">
        <f t="shared" si="17"/>
        <v>0</v>
      </c>
      <c r="I114" s="40">
        <f t="shared" si="24"/>
        <v>13867</v>
      </c>
      <c r="J114" s="48">
        <f t="shared" si="18"/>
        <v>13867</v>
      </c>
      <c r="K114" s="48">
        <f t="shared" si="14"/>
        <v>5044</v>
      </c>
      <c r="L114" s="48">
        <f t="shared" si="15"/>
        <v>10000</v>
      </c>
      <c r="M114" s="48">
        <f>IF(F114&lt;=$D$14,G114,M113-M113*'Pension Plotter'!$H$9/1200)</f>
        <v>19583.113677338166</v>
      </c>
      <c r="N114" s="112">
        <f t="shared" si="19"/>
        <v>22044</v>
      </c>
      <c r="O114" s="48">
        <f t="shared" si="20"/>
        <v>3000</v>
      </c>
      <c r="P114" s="48">
        <f t="shared" si="21"/>
        <v>4000</v>
      </c>
      <c r="Q114" s="48">
        <f>IF(F114&lt;=$D$14,0,'Input Tab'!$C$10*12)</f>
        <v>3000</v>
      </c>
      <c r="R114" s="48">
        <f t="shared" si="25"/>
        <v>16250</v>
      </c>
      <c r="S114" s="48">
        <f t="shared" si="22"/>
        <v>3000</v>
      </c>
    </row>
    <row r="115" spans="5:19" ht="12.75">
      <c r="E115" s="38">
        <v>92</v>
      </c>
      <c r="F115" s="34">
        <f t="shared" si="23"/>
        <v>43255.5</v>
      </c>
      <c r="G115" s="40">
        <f t="shared" si="16"/>
        <v>0</v>
      </c>
      <c r="H115" s="40">
        <f t="shared" si="17"/>
        <v>0</v>
      </c>
      <c r="I115" s="40">
        <f t="shared" si="24"/>
        <v>13617</v>
      </c>
      <c r="J115" s="48">
        <f t="shared" si="18"/>
        <v>13617</v>
      </c>
      <c r="K115" s="48">
        <f t="shared" si="14"/>
        <v>5044</v>
      </c>
      <c r="L115" s="48">
        <f t="shared" si="15"/>
        <v>10000</v>
      </c>
      <c r="M115" s="48">
        <f>IF(F115&lt;=$D$14,G115,M114-M114*'Pension Plotter'!$H$9/1200)</f>
        <v>19509.67700104815</v>
      </c>
      <c r="N115" s="112">
        <f t="shared" si="19"/>
        <v>22044</v>
      </c>
      <c r="O115" s="48">
        <f t="shared" si="20"/>
        <v>3000</v>
      </c>
      <c r="P115" s="48">
        <f t="shared" si="21"/>
        <v>4000</v>
      </c>
      <c r="Q115" s="48">
        <f>IF(F115&lt;=$D$14,0,'Input Tab'!$C$10*12)</f>
        <v>3000</v>
      </c>
      <c r="R115" s="48">
        <f t="shared" si="25"/>
        <v>16500</v>
      </c>
      <c r="S115" s="48">
        <f t="shared" si="22"/>
        <v>3000</v>
      </c>
    </row>
    <row r="116" spans="5:19" ht="12.75">
      <c r="E116" s="38">
        <v>93</v>
      </c>
      <c r="F116" s="34">
        <f t="shared" si="23"/>
        <v>43286</v>
      </c>
      <c r="G116" s="40">
        <f t="shared" si="16"/>
        <v>0</v>
      </c>
      <c r="H116" s="40">
        <f t="shared" si="17"/>
        <v>0</v>
      </c>
      <c r="I116" s="40">
        <f t="shared" si="24"/>
        <v>13367</v>
      </c>
      <c r="J116" s="48">
        <f t="shared" si="18"/>
        <v>13367</v>
      </c>
      <c r="K116" s="48">
        <f t="shared" si="14"/>
        <v>5044</v>
      </c>
      <c r="L116" s="48">
        <f t="shared" si="15"/>
        <v>10000</v>
      </c>
      <c r="M116" s="48">
        <f>IF(F116&lt;=$D$14,G116,M115-M115*'Pension Plotter'!$H$9/1200)</f>
        <v>19436.51571229422</v>
      </c>
      <c r="N116" s="112">
        <f t="shared" si="19"/>
        <v>22044</v>
      </c>
      <c r="O116" s="48">
        <f t="shared" si="20"/>
        <v>3000</v>
      </c>
      <c r="P116" s="48">
        <f t="shared" si="21"/>
        <v>4000</v>
      </c>
      <c r="Q116" s="48">
        <f>IF(F116&lt;=$D$14,0,'Input Tab'!$C$10*12)</f>
        <v>3000</v>
      </c>
      <c r="R116" s="48">
        <f t="shared" si="25"/>
        <v>16750</v>
      </c>
      <c r="S116" s="48">
        <f t="shared" si="22"/>
        <v>3000</v>
      </c>
    </row>
    <row r="117" spans="5:19" ht="12.75">
      <c r="E117" s="38">
        <v>94</v>
      </c>
      <c r="F117" s="34">
        <f t="shared" si="23"/>
        <v>43316.5</v>
      </c>
      <c r="G117" s="40">
        <f t="shared" si="16"/>
        <v>0</v>
      </c>
      <c r="H117" s="40">
        <f t="shared" si="17"/>
        <v>0</v>
      </c>
      <c r="I117" s="40">
        <f t="shared" si="24"/>
        <v>13117</v>
      </c>
      <c r="J117" s="48">
        <f t="shared" si="18"/>
        <v>13117</v>
      </c>
      <c r="K117" s="48">
        <f t="shared" si="14"/>
        <v>5044</v>
      </c>
      <c r="L117" s="48">
        <f t="shared" si="15"/>
        <v>10000</v>
      </c>
      <c r="M117" s="48">
        <f>IF(F117&lt;=$D$14,G117,M116-M116*'Pension Plotter'!$H$9/1200)</f>
        <v>19363.628778373113</v>
      </c>
      <c r="N117" s="112">
        <f t="shared" si="19"/>
        <v>22044</v>
      </c>
      <c r="O117" s="48">
        <f t="shared" si="20"/>
        <v>3000</v>
      </c>
      <c r="P117" s="48">
        <f t="shared" si="21"/>
        <v>4000</v>
      </c>
      <c r="Q117" s="48">
        <f>IF(F117&lt;=$D$14,0,'Input Tab'!$C$10*12)</f>
        <v>3000</v>
      </c>
      <c r="R117" s="48">
        <f t="shared" si="25"/>
        <v>17000</v>
      </c>
      <c r="S117" s="48">
        <f t="shared" si="22"/>
        <v>3000</v>
      </c>
    </row>
    <row r="118" spans="5:19" ht="12.75">
      <c r="E118" s="38">
        <v>95</v>
      </c>
      <c r="F118" s="34">
        <f t="shared" si="23"/>
        <v>43347</v>
      </c>
      <c r="G118" s="40">
        <f t="shared" si="16"/>
        <v>0</v>
      </c>
      <c r="H118" s="40">
        <f t="shared" si="17"/>
        <v>0</v>
      </c>
      <c r="I118" s="40">
        <f t="shared" si="24"/>
        <v>12867</v>
      </c>
      <c r="J118" s="48">
        <f t="shared" si="18"/>
        <v>12867</v>
      </c>
      <c r="K118" s="48">
        <f t="shared" si="14"/>
        <v>5044</v>
      </c>
      <c r="L118" s="48">
        <f t="shared" si="15"/>
        <v>10000</v>
      </c>
      <c r="M118" s="48">
        <f>IF(F118&lt;=$D$14,G118,M117-M117*'Pension Plotter'!$H$9/1200)</f>
        <v>19291.015170454215</v>
      </c>
      <c r="N118" s="112">
        <f t="shared" si="19"/>
        <v>22044</v>
      </c>
      <c r="O118" s="48">
        <f t="shared" si="20"/>
        <v>3000</v>
      </c>
      <c r="P118" s="48">
        <f t="shared" si="21"/>
        <v>4000</v>
      </c>
      <c r="Q118" s="48">
        <f>IF(F118&lt;=$D$14,0,'Input Tab'!$C$10*12)</f>
        <v>3000</v>
      </c>
      <c r="R118" s="48">
        <f t="shared" si="25"/>
        <v>17250</v>
      </c>
      <c r="S118" s="48">
        <f t="shared" si="22"/>
        <v>3000</v>
      </c>
    </row>
    <row r="119" spans="5:19" ht="12.75">
      <c r="E119" s="38">
        <v>96</v>
      </c>
      <c r="F119" s="34">
        <f t="shared" si="23"/>
        <v>43377.5</v>
      </c>
      <c r="G119" s="40">
        <f t="shared" si="16"/>
        <v>0</v>
      </c>
      <c r="H119" s="40">
        <f t="shared" si="17"/>
        <v>0</v>
      </c>
      <c r="I119" s="40">
        <f t="shared" si="24"/>
        <v>12617</v>
      </c>
      <c r="J119" s="48">
        <f t="shared" si="18"/>
        <v>12617</v>
      </c>
      <c r="K119" s="48">
        <f t="shared" si="14"/>
        <v>5044</v>
      </c>
      <c r="L119" s="48">
        <f t="shared" si="15"/>
        <v>10000</v>
      </c>
      <c r="M119" s="48">
        <f>IF(F119&lt;=$D$14,G119,M118-M118*'Pension Plotter'!$H$9/1200)</f>
        <v>19218.67386356501</v>
      </c>
      <c r="N119" s="112">
        <f t="shared" si="19"/>
        <v>22044</v>
      </c>
      <c r="O119" s="48">
        <f t="shared" si="20"/>
        <v>3000</v>
      </c>
      <c r="P119" s="48">
        <f t="shared" si="21"/>
        <v>4000</v>
      </c>
      <c r="Q119" s="48">
        <f>IF(F119&lt;=$D$14,0,'Input Tab'!$C$10*12)</f>
        <v>3000</v>
      </c>
      <c r="R119" s="48">
        <f t="shared" si="25"/>
        <v>17500</v>
      </c>
      <c r="S119" s="48">
        <f t="shared" si="22"/>
        <v>3000</v>
      </c>
    </row>
    <row r="120" spans="5:19" ht="12.75">
      <c r="E120" s="38">
        <v>97</v>
      </c>
      <c r="F120" s="34">
        <f t="shared" si="23"/>
        <v>43408</v>
      </c>
      <c r="G120" s="40">
        <f t="shared" si="16"/>
        <v>0</v>
      </c>
      <c r="H120" s="40">
        <f t="shared" si="17"/>
        <v>0</v>
      </c>
      <c r="I120" s="40">
        <f t="shared" si="24"/>
        <v>12367</v>
      </c>
      <c r="J120" s="48">
        <f t="shared" si="18"/>
        <v>12367</v>
      </c>
      <c r="K120" s="48">
        <f t="shared" si="14"/>
        <v>5044</v>
      </c>
      <c r="L120" s="48">
        <f t="shared" si="15"/>
        <v>10000</v>
      </c>
      <c r="M120" s="48">
        <f>IF(F120&lt;=$D$14,G120,M119-M119*'Pension Plotter'!$H$9/1200)</f>
        <v>19146.603836576644</v>
      </c>
      <c r="N120" s="112">
        <f t="shared" si="19"/>
        <v>22044</v>
      </c>
      <c r="O120" s="48">
        <f t="shared" si="20"/>
        <v>3000</v>
      </c>
      <c r="P120" s="48">
        <f t="shared" si="21"/>
        <v>4000</v>
      </c>
      <c r="Q120" s="48">
        <f>IF(F120&lt;=$D$14,0,'Input Tab'!$C$10*12)</f>
        <v>3000</v>
      </c>
      <c r="R120" s="48">
        <f t="shared" si="25"/>
        <v>17750</v>
      </c>
      <c r="S120" s="48">
        <f t="shared" si="22"/>
        <v>3000</v>
      </c>
    </row>
    <row r="121" spans="5:19" ht="12.75">
      <c r="E121" s="38">
        <v>98</v>
      </c>
      <c r="F121" s="34">
        <f t="shared" si="23"/>
        <v>43438.5</v>
      </c>
      <c r="G121" s="40">
        <f t="shared" si="16"/>
        <v>0</v>
      </c>
      <c r="H121" s="40">
        <f t="shared" si="17"/>
        <v>0</v>
      </c>
      <c r="I121" s="40">
        <f t="shared" si="24"/>
        <v>12117</v>
      </c>
      <c r="J121" s="48">
        <f t="shared" si="18"/>
        <v>12117</v>
      </c>
      <c r="K121" s="48">
        <f t="shared" si="14"/>
        <v>5044</v>
      </c>
      <c r="L121" s="48">
        <f t="shared" si="15"/>
        <v>10000</v>
      </c>
      <c r="M121" s="48">
        <f>IF(F121&lt;=$D$14,G121,M120-M120*'Pension Plotter'!$H$9/1200)</f>
        <v>19074.80407218948</v>
      </c>
      <c r="N121" s="112">
        <f t="shared" si="19"/>
        <v>22044</v>
      </c>
      <c r="O121" s="48">
        <f t="shared" si="20"/>
        <v>3000</v>
      </c>
      <c r="P121" s="48">
        <f t="shared" si="21"/>
        <v>4000</v>
      </c>
      <c r="Q121" s="48">
        <f>IF(F121&lt;=$D$14,0,'Input Tab'!$C$10*12)</f>
        <v>3000</v>
      </c>
      <c r="R121" s="48">
        <f t="shared" si="25"/>
        <v>18000</v>
      </c>
      <c r="S121" s="48">
        <f t="shared" si="22"/>
        <v>3000</v>
      </c>
    </row>
    <row r="122" spans="5:19" ht="12.75">
      <c r="E122" s="38">
        <v>99</v>
      </c>
      <c r="F122" s="34">
        <f t="shared" si="23"/>
        <v>43469</v>
      </c>
      <c r="G122" s="40">
        <f t="shared" si="16"/>
        <v>0</v>
      </c>
      <c r="H122" s="40">
        <f t="shared" si="17"/>
        <v>0</v>
      </c>
      <c r="I122" s="40">
        <f t="shared" si="24"/>
        <v>11867</v>
      </c>
      <c r="J122" s="48">
        <f t="shared" si="18"/>
        <v>11867</v>
      </c>
      <c r="K122" s="48">
        <f t="shared" si="14"/>
        <v>5044</v>
      </c>
      <c r="L122" s="48">
        <f t="shared" si="15"/>
        <v>10000</v>
      </c>
      <c r="M122" s="48">
        <f>IF(F122&lt;=$D$14,G122,M121-M121*'Pension Plotter'!$H$9/1200)</f>
        <v>19003.273556918768</v>
      </c>
      <c r="N122" s="112">
        <f t="shared" si="19"/>
        <v>22044</v>
      </c>
      <c r="O122" s="48">
        <f t="shared" si="20"/>
        <v>3000</v>
      </c>
      <c r="P122" s="48">
        <f t="shared" si="21"/>
        <v>4000</v>
      </c>
      <c r="Q122" s="48">
        <f>IF(F122&lt;=$D$14,0,'Input Tab'!$C$10*12)</f>
        <v>3000</v>
      </c>
      <c r="R122" s="48">
        <f t="shared" si="25"/>
        <v>18250</v>
      </c>
      <c r="S122" s="48">
        <f t="shared" si="22"/>
        <v>3000</v>
      </c>
    </row>
    <row r="123" spans="5:19" ht="12.75">
      <c r="E123" s="38">
        <v>100</v>
      </c>
      <c r="F123" s="34">
        <f t="shared" si="23"/>
        <v>43499.5</v>
      </c>
      <c r="G123" s="40">
        <f t="shared" si="16"/>
        <v>0</v>
      </c>
      <c r="H123" s="40">
        <f t="shared" si="17"/>
        <v>0</v>
      </c>
      <c r="I123" s="40">
        <f t="shared" si="24"/>
        <v>11617</v>
      </c>
      <c r="J123" s="48">
        <f t="shared" si="18"/>
        <v>11617</v>
      </c>
      <c r="K123" s="48">
        <f t="shared" si="14"/>
        <v>5044</v>
      </c>
      <c r="L123" s="48">
        <f t="shared" si="15"/>
        <v>10000</v>
      </c>
      <c r="M123" s="48">
        <f>IF(F123&lt;=$D$14,G123,M122-M122*'Pension Plotter'!$H$9/1200)</f>
        <v>18932.011281080322</v>
      </c>
      <c r="N123" s="112">
        <f t="shared" si="19"/>
        <v>22044</v>
      </c>
      <c r="O123" s="48">
        <f t="shared" si="20"/>
        <v>3000</v>
      </c>
      <c r="P123" s="48">
        <f t="shared" si="21"/>
        <v>4000</v>
      </c>
      <c r="Q123" s="48">
        <f>IF(F123&lt;=$D$14,0,'Input Tab'!$C$10*12)</f>
        <v>3000</v>
      </c>
      <c r="R123" s="48">
        <f t="shared" si="25"/>
        <v>18500</v>
      </c>
      <c r="S123" s="48">
        <f t="shared" si="22"/>
        <v>3000</v>
      </c>
    </row>
    <row r="124" spans="5:19" ht="12.75">
      <c r="E124" s="38">
        <v>101</v>
      </c>
      <c r="F124" s="34">
        <f t="shared" si="23"/>
        <v>43530</v>
      </c>
      <c r="G124" s="40">
        <f t="shared" si="16"/>
        <v>0</v>
      </c>
      <c r="H124" s="40">
        <f t="shared" si="17"/>
        <v>0</v>
      </c>
      <c r="I124" s="40">
        <f t="shared" si="24"/>
        <v>11367</v>
      </c>
      <c r="J124" s="48">
        <f t="shared" si="18"/>
        <v>11367</v>
      </c>
      <c r="K124" s="48">
        <f t="shared" si="14"/>
        <v>5044</v>
      </c>
      <c r="L124" s="48">
        <f t="shared" si="15"/>
        <v>10000</v>
      </c>
      <c r="M124" s="48">
        <f>IF(F124&lt;=$D$14,G124,M123-M123*'Pension Plotter'!$H$9/1200)</f>
        <v>18861.016238776272</v>
      </c>
      <c r="N124" s="112">
        <f t="shared" si="19"/>
        <v>22044</v>
      </c>
      <c r="O124" s="48">
        <f t="shared" si="20"/>
        <v>3000</v>
      </c>
      <c r="P124" s="48">
        <f t="shared" si="21"/>
        <v>4000</v>
      </c>
      <c r="Q124" s="48">
        <f>IF(F124&lt;=$D$14,0,'Input Tab'!$C$10*12)</f>
        <v>3000</v>
      </c>
      <c r="R124" s="48">
        <f t="shared" si="25"/>
        <v>18750</v>
      </c>
      <c r="S124" s="48">
        <f t="shared" si="22"/>
        <v>3000</v>
      </c>
    </row>
    <row r="125" spans="5:19" ht="12.75">
      <c r="E125" s="38">
        <v>102</v>
      </c>
      <c r="F125" s="34">
        <f t="shared" si="23"/>
        <v>43560.5</v>
      </c>
      <c r="G125" s="40">
        <f t="shared" si="16"/>
        <v>0</v>
      </c>
      <c r="H125" s="40">
        <f t="shared" si="17"/>
        <v>0</v>
      </c>
      <c r="I125" s="40">
        <f t="shared" si="24"/>
        <v>11117</v>
      </c>
      <c r="J125" s="48">
        <f t="shared" si="18"/>
        <v>11117</v>
      </c>
      <c r="K125" s="48">
        <f t="shared" si="14"/>
        <v>5044</v>
      </c>
      <c r="L125" s="48">
        <f t="shared" si="15"/>
        <v>10000</v>
      </c>
      <c r="M125" s="48">
        <f>IF(F125&lt;=$D$14,G125,M124-M124*'Pension Plotter'!$H$9/1200)</f>
        <v>18790.28742788086</v>
      </c>
      <c r="N125" s="112">
        <f t="shared" si="19"/>
        <v>22044</v>
      </c>
      <c r="O125" s="48">
        <f t="shared" si="20"/>
        <v>3000</v>
      </c>
      <c r="P125" s="48">
        <f t="shared" si="21"/>
        <v>4000</v>
      </c>
      <c r="Q125" s="48">
        <f>IF(F125&lt;=$D$14,0,'Input Tab'!$C$10*12)</f>
        <v>3000</v>
      </c>
      <c r="R125" s="48">
        <f t="shared" si="25"/>
        <v>19000</v>
      </c>
      <c r="S125" s="48">
        <f t="shared" si="22"/>
        <v>3000</v>
      </c>
    </row>
    <row r="126" spans="5:19" ht="12.75">
      <c r="E126" s="38">
        <v>103</v>
      </c>
      <c r="F126" s="34">
        <f t="shared" si="23"/>
        <v>43591</v>
      </c>
      <c r="G126" s="40">
        <f t="shared" si="16"/>
        <v>0</v>
      </c>
      <c r="H126" s="40">
        <f t="shared" si="17"/>
        <v>0</v>
      </c>
      <c r="I126" s="40">
        <f t="shared" si="24"/>
        <v>10867</v>
      </c>
      <c r="J126" s="48">
        <f t="shared" si="18"/>
        <v>10867</v>
      </c>
      <c r="K126" s="48">
        <f t="shared" si="14"/>
        <v>5044</v>
      </c>
      <c r="L126" s="48">
        <f t="shared" si="15"/>
        <v>10000</v>
      </c>
      <c r="M126" s="48">
        <f>IF(F126&lt;=$D$14,G126,M125-M125*'Pension Plotter'!$H$9/1200)</f>
        <v>18719.823850026307</v>
      </c>
      <c r="N126" s="112">
        <f t="shared" si="19"/>
        <v>22044</v>
      </c>
      <c r="O126" s="48">
        <f t="shared" si="20"/>
        <v>3000</v>
      </c>
      <c r="P126" s="48">
        <f t="shared" si="21"/>
        <v>4000</v>
      </c>
      <c r="Q126" s="48">
        <f>IF(F126&lt;=$D$14,0,'Input Tab'!$C$10*12)</f>
        <v>3000</v>
      </c>
      <c r="R126" s="48">
        <f t="shared" si="25"/>
        <v>19250</v>
      </c>
      <c r="S126" s="48">
        <f t="shared" si="22"/>
        <v>3000</v>
      </c>
    </row>
    <row r="127" spans="5:19" ht="12.75">
      <c r="E127" s="38">
        <v>104</v>
      </c>
      <c r="F127" s="34">
        <f t="shared" si="23"/>
        <v>43621.5</v>
      </c>
      <c r="G127" s="40">
        <f t="shared" si="16"/>
        <v>0</v>
      </c>
      <c r="H127" s="40">
        <f t="shared" si="17"/>
        <v>0</v>
      </c>
      <c r="I127" s="40">
        <f t="shared" si="24"/>
        <v>10617</v>
      </c>
      <c r="J127" s="48">
        <f t="shared" si="18"/>
        <v>10617</v>
      </c>
      <c r="K127" s="48">
        <f t="shared" si="14"/>
        <v>5044</v>
      </c>
      <c r="L127" s="48">
        <f t="shared" si="15"/>
        <v>10000</v>
      </c>
      <c r="M127" s="48">
        <f>IF(F127&lt;=$D$14,G127,M126-M126*'Pension Plotter'!$H$9/1200)</f>
        <v>18649.624510588706</v>
      </c>
      <c r="N127" s="112">
        <f t="shared" si="19"/>
        <v>22044</v>
      </c>
      <c r="O127" s="48">
        <f t="shared" si="20"/>
        <v>3000</v>
      </c>
      <c r="P127" s="48">
        <f t="shared" si="21"/>
        <v>4000</v>
      </c>
      <c r="Q127" s="48">
        <f>IF(F127&lt;=$D$14,0,'Input Tab'!$C$10*12)</f>
        <v>3000</v>
      </c>
      <c r="R127" s="48">
        <f t="shared" si="25"/>
        <v>19500</v>
      </c>
      <c r="S127" s="48">
        <f t="shared" si="22"/>
        <v>3000</v>
      </c>
    </row>
    <row r="128" spans="5:19" ht="12.75">
      <c r="E128" s="38">
        <v>105</v>
      </c>
      <c r="F128" s="34">
        <f t="shared" si="23"/>
        <v>43652</v>
      </c>
      <c r="G128" s="40">
        <f t="shared" si="16"/>
        <v>0</v>
      </c>
      <c r="H128" s="40">
        <f t="shared" si="17"/>
        <v>0</v>
      </c>
      <c r="I128" s="40">
        <f t="shared" si="24"/>
        <v>10367</v>
      </c>
      <c r="J128" s="48">
        <f t="shared" si="18"/>
        <v>10367</v>
      </c>
      <c r="K128" s="48">
        <f t="shared" si="14"/>
        <v>5044</v>
      </c>
      <c r="L128" s="48">
        <f t="shared" si="15"/>
        <v>10000</v>
      </c>
      <c r="M128" s="48">
        <f>IF(F128&lt;=$D$14,G128,M127-M127*'Pension Plotter'!$H$9/1200)</f>
        <v>18579.688418674</v>
      </c>
      <c r="N128" s="112">
        <f t="shared" si="19"/>
        <v>22044</v>
      </c>
      <c r="O128" s="48">
        <f t="shared" si="20"/>
        <v>3000</v>
      </c>
      <c r="P128" s="48">
        <f t="shared" si="21"/>
        <v>4000</v>
      </c>
      <c r="Q128" s="48">
        <f>IF(F128&lt;=$D$14,0,'Input Tab'!$C$10*12)</f>
        <v>3000</v>
      </c>
      <c r="R128" s="48">
        <f t="shared" si="25"/>
        <v>19750</v>
      </c>
      <c r="S128" s="48">
        <f t="shared" si="22"/>
        <v>3000</v>
      </c>
    </row>
    <row r="129" spans="5:19" ht="12.75">
      <c r="E129" s="38">
        <v>106</v>
      </c>
      <c r="F129" s="34">
        <f t="shared" si="23"/>
        <v>43682.5</v>
      </c>
      <c r="G129" s="40">
        <f t="shared" si="16"/>
        <v>0</v>
      </c>
      <c r="H129" s="40">
        <f t="shared" si="17"/>
        <v>0</v>
      </c>
      <c r="I129" s="40">
        <f t="shared" si="24"/>
        <v>10117</v>
      </c>
      <c r="J129" s="48">
        <f t="shared" si="18"/>
        <v>10117</v>
      </c>
      <c r="K129" s="48">
        <f t="shared" si="14"/>
        <v>5044</v>
      </c>
      <c r="L129" s="48">
        <f t="shared" si="15"/>
        <v>10000</v>
      </c>
      <c r="M129" s="48">
        <f>IF(F129&lt;=$D$14,G129,M128-M128*'Pension Plotter'!$H$9/1200)</f>
        <v>18510.01458710397</v>
      </c>
      <c r="N129" s="112">
        <f t="shared" si="19"/>
        <v>22044</v>
      </c>
      <c r="O129" s="48">
        <f t="shared" si="20"/>
        <v>3000</v>
      </c>
      <c r="P129" s="48">
        <f t="shared" si="21"/>
        <v>4000</v>
      </c>
      <c r="Q129" s="48">
        <f>IF(F129&lt;=$D$14,0,'Input Tab'!$C$10*12)</f>
        <v>3000</v>
      </c>
      <c r="R129" s="48">
        <f t="shared" si="25"/>
        <v>20000</v>
      </c>
      <c r="S129" s="48">
        <f t="shared" si="22"/>
        <v>3000</v>
      </c>
    </row>
    <row r="130" spans="5:19" ht="12.75">
      <c r="E130" s="38">
        <v>107</v>
      </c>
      <c r="F130" s="34">
        <f t="shared" si="23"/>
        <v>43713</v>
      </c>
      <c r="G130" s="40">
        <f t="shared" si="16"/>
        <v>0</v>
      </c>
      <c r="H130" s="40">
        <f t="shared" si="17"/>
        <v>0</v>
      </c>
      <c r="I130" s="40">
        <f t="shared" si="24"/>
        <v>9867</v>
      </c>
      <c r="J130" s="48">
        <f t="shared" si="18"/>
        <v>10000</v>
      </c>
      <c r="K130" s="48">
        <f t="shared" si="14"/>
        <v>5044</v>
      </c>
      <c r="L130" s="48">
        <f t="shared" si="15"/>
        <v>10000</v>
      </c>
      <c r="M130" s="48">
        <f>IF(F130&lt;=$D$14,G130,M129-M129*'Pension Plotter'!$H$9/1200)</f>
        <v>18440.60203240233</v>
      </c>
      <c r="N130" s="112">
        <f t="shared" si="19"/>
        <v>19044</v>
      </c>
      <c r="O130" s="48">
        <f t="shared" si="20"/>
        <v>0</v>
      </c>
      <c r="P130" s="48">
        <f t="shared" si="21"/>
        <v>4000</v>
      </c>
      <c r="Q130" s="48">
        <f>IF(F130&lt;=$D$14,0,'Input Tab'!$C$10*12)</f>
        <v>3000</v>
      </c>
      <c r="R130" s="48">
        <f t="shared" si="25"/>
        <v>20250</v>
      </c>
      <c r="S130" s="48">
        <f t="shared" si="22"/>
        <v>0</v>
      </c>
    </row>
    <row r="131" spans="5:19" ht="12.75">
      <c r="E131" s="38">
        <v>108</v>
      </c>
      <c r="F131" s="34">
        <f t="shared" si="23"/>
        <v>43743.5</v>
      </c>
      <c r="G131" s="40">
        <f t="shared" si="16"/>
        <v>0</v>
      </c>
      <c r="H131" s="40">
        <f t="shared" si="17"/>
        <v>0</v>
      </c>
      <c r="I131" s="40">
        <f t="shared" si="24"/>
        <v>9617</v>
      </c>
      <c r="J131" s="48">
        <f t="shared" si="18"/>
        <v>10000</v>
      </c>
      <c r="K131" s="48">
        <f t="shared" si="14"/>
        <v>5044</v>
      </c>
      <c r="L131" s="48">
        <f t="shared" si="15"/>
        <v>10000</v>
      </c>
      <c r="M131" s="48">
        <f>IF(F131&lt;=$D$14,G131,M130-M130*'Pension Plotter'!$H$9/1200)</f>
        <v>18371.44977478082</v>
      </c>
      <c r="N131" s="112">
        <f t="shared" si="19"/>
        <v>19044</v>
      </c>
      <c r="O131" s="48">
        <f t="shared" si="20"/>
        <v>0</v>
      </c>
      <c r="P131" s="48">
        <f t="shared" si="21"/>
        <v>4000</v>
      </c>
      <c r="Q131" s="48">
        <f>IF(F131&lt;=$D$14,0,'Input Tab'!$C$10*12)</f>
        <v>3000</v>
      </c>
      <c r="R131" s="48">
        <f t="shared" si="25"/>
        <v>20500</v>
      </c>
      <c r="S131" s="48">
        <f t="shared" si="22"/>
        <v>0</v>
      </c>
    </row>
    <row r="132" spans="5:19" ht="12.75">
      <c r="E132" s="38">
        <v>109</v>
      </c>
      <c r="F132" s="34">
        <f t="shared" si="23"/>
        <v>43774</v>
      </c>
      <c r="G132" s="40">
        <f t="shared" si="16"/>
        <v>0</v>
      </c>
      <c r="H132" s="40">
        <f t="shared" si="17"/>
        <v>0</v>
      </c>
      <c r="I132" s="40">
        <f t="shared" si="24"/>
        <v>9367</v>
      </c>
      <c r="J132" s="48">
        <f t="shared" si="18"/>
        <v>10000</v>
      </c>
      <c r="K132" s="48">
        <f t="shared" si="14"/>
        <v>5044</v>
      </c>
      <c r="L132" s="48">
        <f t="shared" si="15"/>
        <v>10000</v>
      </c>
      <c r="M132" s="48">
        <f>IF(F132&lt;=$D$14,G132,M131-M131*'Pension Plotter'!$H$9/1200)</f>
        <v>18302.55683812539</v>
      </c>
      <c r="N132" s="112">
        <f t="shared" si="19"/>
        <v>19044</v>
      </c>
      <c r="O132" s="48">
        <f t="shared" si="20"/>
        <v>0</v>
      </c>
      <c r="P132" s="48">
        <f t="shared" si="21"/>
        <v>4000</v>
      </c>
      <c r="Q132" s="48">
        <f>IF(F132&lt;=$D$14,0,'Input Tab'!$C$10*12)</f>
        <v>3000</v>
      </c>
      <c r="R132" s="48">
        <f t="shared" si="25"/>
        <v>20750</v>
      </c>
      <c r="S132" s="48">
        <f t="shared" si="22"/>
        <v>0</v>
      </c>
    </row>
    <row r="133" spans="5:19" ht="12.75">
      <c r="E133" s="38">
        <v>110</v>
      </c>
      <c r="F133" s="34">
        <f t="shared" si="23"/>
        <v>43804.5</v>
      </c>
      <c r="G133" s="40">
        <f t="shared" si="16"/>
        <v>0</v>
      </c>
      <c r="H133" s="40">
        <f t="shared" si="17"/>
        <v>0</v>
      </c>
      <c r="I133" s="40">
        <f t="shared" si="24"/>
        <v>9117</v>
      </c>
      <c r="J133" s="48">
        <f t="shared" si="18"/>
        <v>10000</v>
      </c>
      <c r="K133" s="48">
        <f t="shared" si="14"/>
        <v>5044</v>
      </c>
      <c r="L133" s="48">
        <f t="shared" si="15"/>
        <v>10000</v>
      </c>
      <c r="M133" s="48">
        <f>IF(F133&lt;=$D$14,G133,M132-M132*'Pension Plotter'!$H$9/1200)</f>
        <v>18233.92224998242</v>
      </c>
      <c r="N133" s="112">
        <f t="shared" si="19"/>
        <v>19044</v>
      </c>
      <c r="O133" s="48">
        <f t="shared" si="20"/>
        <v>0</v>
      </c>
      <c r="P133" s="48">
        <f t="shared" si="21"/>
        <v>4000</v>
      </c>
      <c r="Q133" s="48">
        <f>IF(F133&lt;=$D$14,0,'Input Tab'!$C$10*12)</f>
        <v>3000</v>
      </c>
      <c r="R133" s="48">
        <f t="shared" si="25"/>
        <v>21000</v>
      </c>
      <c r="S133" s="48">
        <f t="shared" si="22"/>
        <v>0</v>
      </c>
    </row>
    <row r="134" spans="5:19" ht="12.75">
      <c r="E134" s="38">
        <v>111</v>
      </c>
      <c r="F134" s="34">
        <f t="shared" si="23"/>
        <v>43835</v>
      </c>
      <c r="G134" s="40">
        <f t="shared" si="16"/>
        <v>0</v>
      </c>
      <c r="H134" s="40">
        <f t="shared" si="17"/>
        <v>0</v>
      </c>
      <c r="I134" s="40">
        <f t="shared" si="24"/>
        <v>8867</v>
      </c>
      <c r="J134" s="48">
        <f t="shared" si="18"/>
        <v>10000</v>
      </c>
      <c r="K134" s="48">
        <f t="shared" si="14"/>
        <v>5044</v>
      </c>
      <c r="L134" s="48">
        <f t="shared" si="15"/>
        <v>10000</v>
      </c>
      <c r="M134" s="48">
        <f>IF(F134&lt;=$D$14,G134,M133-M133*'Pension Plotter'!$H$9/1200)</f>
        <v>18165.54504154499</v>
      </c>
      <c r="N134" s="112">
        <f t="shared" si="19"/>
        <v>19044</v>
      </c>
      <c r="O134" s="48">
        <f t="shared" si="20"/>
        <v>0</v>
      </c>
      <c r="P134" s="48">
        <f t="shared" si="21"/>
        <v>4000</v>
      </c>
      <c r="Q134" s="48">
        <f>IF(F134&lt;=$D$14,0,'Input Tab'!$C$10*12)</f>
        <v>3000</v>
      </c>
      <c r="R134" s="48">
        <f t="shared" si="25"/>
        <v>21250</v>
      </c>
      <c r="S134" s="48">
        <f t="shared" si="22"/>
        <v>0</v>
      </c>
    </row>
    <row r="135" spans="5:19" ht="12.75">
      <c r="E135" s="38">
        <v>112</v>
      </c>
      <c r="F135" s="34">
        <f t="shared" si="23"/>
        <v>43865.5</v>
      </c>
      <c r="G135" s="40">
        <f t="shared" si="16"/>
        <v>0</v>
      </c>
      <c r="H135" s="40">
        <f t="shared" si="17"/>
        <v>0</v>
      </c>
      <c r="I135" s="40">
        <f t="shared" si="24"/>
        <v>8617</v>
      </c>
      <c r="J135" s="48">
        <f t="shared" si="18"/>
        <v>10000</v>
      </c>
      <c r="K135" s="48">
        <f t="shared" si="14"/>
        <v>5044</v>
      </c>
      <c r="L135" s="48">
        <f t="shared" si="15"/>
        <v>10000</v>
      </c>
      <c r="M135" s="48">
        <f>IF(F135&lt;=$D$14,G135,M134-M134*'Pension Plotter'!$H$9/1200)</f>
        <v>18097.424247639196</v>
      </c>
      <c r="N135" s="112">
        <f t="shared" si="19"/>
        <v>19044</v>
      </c>
      <c r="O135" s="48">
        <f t="shared" si="20"/>
        <v>0</v>
      </c>
      <c r="P135" s="48">
        <f t="shared" si="21"/>
        <v>4000</v>
      </c>
      <c r="Q135" s="48">
        <f>IF(F135&lt;=$D$14,0,'Input Tab'!$C$10*12)</f>
        <v>3000</v>
      </c>
      <c r="R135" s="48">
        <f t="shared" si="25"/>
        <v>21500</v>
      </c>
      <c r="S135" s="48">
        <f t="shared" si="22"/>
        <v>0</v>
      </c>
    </row>
    <row r="136" spans="5:19" ht="12.75">
      <c r="E136" s="38">
        <v>113</v>
      </c>
      <c r="F136" s="34">
        <f t="shared" si="23"/>
        <v>43896</v>
      </c>
      <c r="G136" s="40">
        <f t="shared" si="16"/>
        <v>0</v>
      </c>
      <c r="H136" s="40">
        <f t="shared" si="17"/>
        <v>0</v>
      </c>
      <c r="I136" s="40">
        <f t="shared" si="24"/>
        <v>8367</v>
      </c>
      <c r="J136" s="48">
        <f t="shared" si="18"/>
        <v>10000</v>
      </c>
      <c r="K136" s="48">
        <f t="shared" si="14"/>
        <v>5044</v>
      </c>
      <c r="L136" s="48">
        <f t="shared" si="15"/>
        <v>10000</v>
      </c>
      <c r="M136" s="48">
        <f>IF(F136&lt;=$D$14,G136,M135-M135*'Pension Plotter'!$H$9/1200)</f>
        <v>18029.55890671055</v>
      </c>
      <c r="N136" s="112">
        <f t="shared" si="19"/>
        <v>19044</v>
      </c>
      <c r="O136" s="48">
        <f t="shared" si="20"/>
        <v>0</v>
      </c>
      <c r="P136" s="48">
        <f t="shared" si="21"/>
        <v>4000</v>
      </c>
      <c r="Q136" s="48">
        <f>IF(F136&lt;=$D$14,0,'Input Tab'!$C$10*12)</f>
        <v>3000</v>
      </c>
      <c r="R136" s="48">
        <f t="shared" si="25"/>
        <v>21750</v>
      </c>
      <c r="S136" s="48">
        <f t="shared" si="22"/>
        <v>0</v>
      </c>
    </row>
    <row r="137" spans="5:19" ht="12.75">
      <c r="E137" s="38">
        <v>114</v>
      </c>
      <c r="F137" s="34">
        <f t="shared" si="23"/>
        <v>43926.5</v>
      </c>
      <c r="G137" s="40">
        <f t="shared" si="16"/>
        <v>0</v>
      </c>
      <c r="H137" s="40">
        <f t="shared" si="17"/>
        <v>0</v>
      </c>
      <c r="I137" s="40">
        <f t="shared" si="24"/>
        <v>8117</v>
      </c>
      <c r="J137" s="48">
        <f t="shared" si="18"/>
        <v>10000</v>
      </c>
      <c r="K137" s="48">
        <f t="shared" si="14"/>
        <v>5044</v>
      </c>
      <c r="L137" s="48">
        <f t="shared" si="15"/>
        <v>10000</v>
      </c>
      <c r="M137" s="48">
        <f>IF(F137&lt;=$D$14,G137,M136-M136*'Pension Plotter'!$H$9/1200)</f>
        <v>17961.948060810384</v>
      </c>
      <c r="N137" s="112">
        <f t="shared" si="19"/>
        <v>19044</v>
      </c>
      <c r="O137" s="48">
        <f t="shared" si="20"/>
        <v>0</v>
      </c>
      <c r="P137" s="48">
        <f t="shared" si="21"/>
        <v>4000</v>
      </c>
      <c r="Q137" s="48">
        <f>IF(F137&lt;=$D$14,0,'Input Tab'!$C$10*12)</f>
        <v>3000</v>
      </c>
      <c r="R137" s="48">
        <f t="shared" si="25"/>
        <v>22000</v>
      </c>
      <c r="S137" s="48">
        <f t="shared" si="22"/>
        <v>0</v>
      </c>
    </row>
    <row r="138" spans="5:19" ht="12.75">
      <c r="E138" s="38">
        <v>115</v>
      </c>
      <c r="F138" s="34">
        <f t="shared" si="23"/>
        <v>43957</v>
      </c>
      <c r="G138" s="40">
        <f t="shared" si="16"/>
        <v>0</v>
      </c>
      <c r="H138" s="40">
        <f t="shared" si="17"/>
        <v>0</v>
      </c>
      <c r="I138" s="40">
        <f t="shared" si="24"/>
        <v>7867</v>
      </c>
      <c r="J138" s="48">
        <f t="shared" si="18"/>
        <v>10000</v>
      </c>
      <c r="K138" s="48">
        <f t="shared" si="14"/>
        <v>5044</v>
      </c>
      <c r="L138" s="48">
        <f t="shared" si="15"/>
        <v>10000</v>
      </c>
      <c r="M138" s="48">
        <f>IF(F138&lt;=$D$14,G138,M137-M137*'Pension Plotter'!$H$9/1200)</f>
        <v>17894.590755582347</v>
      </c>
      <c r="N138" s="112">
        <f t="shared" si="19"/>
        <v>19044</v>
      </c>
      <c r="O138" s="48">
        <f t="shared" si="20"/>
        <v>0</v>
      </c>
      <c r="P138" s="48">
        <f t="shared" si="21"/>
        <v>4000</v>
      </c>
      <c r="Q138" s="48">
        <f>IF(F138&lt;=$D$14,0,'Input Tab'!$C$10*12)</f>
        <v>3000</v>
      </c>
      <c r="R138" s="48">
        <f t="shared" si="25"/>
        <v>22250</v>
      </c>
      <c r="S138" s="48">
        <f t="shared" si="22"/>
        <v>0</v>
      </c>
    </row>
    <row r="139" spans="5:19" ht="12.75">
      <c r="E139" s="38">
        <v>116</v>
      </c>
      <c r="F139" s="34">
        <f t="shared" si="23"/>
        <v>43987.5</v>
      </c>
      <c r="G139" s="40">
        <f t="shared" si="16"/>
        <v>0</v>
      </c>
      <c r="H139" s="40">
        <f t="shared" si="17"/>
        <v>0</v>
      </c>
      <c r="I139" s="40">
        <f t="shared" si="24"/>
        <v>7617</v>
      </c>
      <c r="J139" s="48">
        <f t="shared" si="18"/>
        <v>10000</v>
      </c>
      <c r="K139" s="48">
        <f t="shared" si="14"/>
        <v>5044</v>
      </c>
      <c r="L139" s="48">
        <f t="shared" si="15"/>
        <v>10000</v>
      </c>
      <c r="M139" s="48">
        <f>IF(F139&lt;=$D$14,G139,M138-M138*'Pension Plotter'!$H$9/1200)</f>
        <v>17827.486040248914</v>
      </c>
      <c r="N139" s="112">
        <f t="shared" si="19"/>
        <v>19044</v>
      </c>
      <c r="O139" s="48">
        <f t="shared" si="20"/>
        <v>0</v>
      </c>
      <c r="P139" s="48">
        <f t="shared" si="21"/>
        <v>4000</v>
      </c>
      <c r="Q139" s="48">
        <f>IF(F139&lt;=$D$14,0,'Input Tab'!$C$10*12)</f>
        <v>3000</v>
      </c>
      <c r="R139" s="48">
        <f t="shared" si="25"/>
        <v>22500</v>
      </c>
      <c r="S139" s="48">
        <f t="shared" si="22"/>
        <v>0</v>
      </c>
    </row>
    <row r="140" spans="5:19" ht="12.75">
      <c r="E140" s="38">
        <v>117</v>
      </c>
      <c r="F140" s="34">
        <f t="shared" si="23"/>
        <v>44018</v>
      </c>
      <c r="G140" s="40">
        <f t="shared" si="16"/>
        <v>0</v>
      </c>
      <c r="H140" s="40">
        <f t="shared" si="17"/>
        <v>0</v>
      </c>
      <c r="I140" s="40">
        <f t="shared" si="24"/>
        <v>7367</v>
      </c>
      <c r="J140" s="48">
        <f t="shared" si="18"/>
        <v>10000</v>
      </c>
      <c r="K140" s="48">
        <f t="shared" si="14"/>
        <v>5044</v>
      </c>
      <c r="L140" s="48">
        <f t="shared" si="15"/>
        <v>10000</v>
      </c>
      <c r="M140" s="48">
        <f>IF(F140&lt;=$D$14,G140,M139-M139*'Pension Plotter'!$H$9/1200)</f>
        <v>17760.63296759798</v>
      </c>
      <c r="N140" s="112">
        <f t="shared" si="19"/>
        <v>19044</v>
      </c>
      <c r="O140" s="48">
        <f t="shared" si="20"/>
        <v>0</v>
      </c>
      <c r="P140" s="48">
        <f t="shared" si="21"/>
        <v>4000</v>
      </c>
      <c r="Q140" s="48">
        <f>IF(F140&lt;=$D$14,0,'Input Tab'!$C$10*12)</f>
        <v>3000</v>
      </c>
      <c r="R140" s="48">
        <f t="shared" si="25"/>
        <v>22750</v>
      </c>
      <c r="S140" s="48">
        <f t="shared" si="22"/>
        <v>0</v>
      </c>
    </row>
    <row r="141" spans="5:19" ht="12.75">
      <c r="E141" s="38">
        <v>118</v>
      </c>
      <c r="F141" s="34">
        <f t="shared" si="23"/>
        <v>44048.5</v>
      </c>
      <c r="G141" s="40">
        <f t="shared" si="16"/>
        <v>0</v>
      </c>
      <c r="H141" s="40">
        <f t="shared" si="17"/>
        <v>0</v>
      </c>
      <c r="I141" s="40">
        <f t="shared" si="24"/>
        <v>7117</v>
      </c>
      <c r="J141" s="48">
        <f t="shared" si="18"/>
        <v>10000</v>
      </c>
      <c r="K141" s="48">
        <f t="shared" si="14"/>
        <v>5044</v>
      </c>
      <c r="L141" s="48">
        <f t="shared" si="15"/>
        <v>10000</v>
      </c>
      <c r="M141" s="48">
        <f>IF(F141&lt;=$D$14,G141,M140-M140*'Pension Plotter'!$H$9/1200)</f>
        <v>17694.030593969488</v>
      </c>
      <c r="N141" s="112">
        <f t="shared" si="19"/>
        <v>19044</v>
      </c>
      <c r="O141" s="48">
        <f t="shared" si="20"/>
        <v>0</v>
      </c>
      <c r="P141" s="48">
        <f t="shared" si="21"/>
        <v>4000</v>
      </c>
      <c r="Q141" s="48">
        <f>IF(F141&lt;=$D$14,0,'Input Tab'!$C$10*12)</f>
        <v>3000</v>
      </c>
      <c r="R141" s="48">
        <f t="shared" si="25"/>
        <v>23000</v>
      </c>
      <c r="S141" s="48">
        <f t="shared" si="22"/>
        <v>0</v>
      </c>
    </row>
    <row r="142" spans="5:19" ht="12.75">
      <c r="E142" s="38">
        <v>119</v>
      </c>
      <c r="F142" s="34">
        <f t="shared" si="23"/>
        <v>44079</v>
      </c>
      <c r="G142" s="40">
        <f t="shared" si="16"/>
        <v>0</v>
      </c>
      <c r="H142" s="40">
        <f t="shared" si="17"/>
        <v>0</v>
      </c>
      <c r="I142" s="40">
        <f t="shared" si="24"/>
        <v>6867</v>
      </c>
      <c r="J142" s="48">
        <f t="shared" si="18"/>
        <v>10000</v>
      </c>
      <c r="K142" s="48">
        <f t="shared" si="14"/>
        <v>5044</v>
      </c>
      <c r="L142" s="48">
        <f t="shared" si="15"/>
        <v>10000</v>
      </c>
      <c r="M142" s="48">
        <f>IF(F142&lt;=$D$14,G142,M141-M141*'Pension Plotter'!$H$9/1200)</f>
        <v>17627.677979242104</v>
      </c>
      <c r="N142" s="112">
        <f t="shared" si="19"/>
        <v>19044</v>
      </c>
      <c r="O142" s="48">
        <f t="shared" si="20"/>
        <v>0</v>
      </c>
      <c r="P142" s="48">
        <f t="shared" si="21"/>
        <v>4000</v>
      </c>
      <c r="Q142" s="48">
        <f>IF(F142&lt;=$D$14,0,'Input Tab'!$C$10*12)</f>
        <v>3000</v>
      </c>
      <c r="R142" s="48">
        <f t="shared" si="25"/>
        <v>23250</v>
      </c>
      <c r="S142" s="48">
        <f t="shared" si="22"/>
        <v>0</v>
      </c>
    </row>
    <row r="143" spans="5:19" ht="12.75">
      <c r="E143" s="38">
        <v>120</v>
      </c>
      <c r="F143" s="34">
        <f t="shared" si="23"/>
        <v>44109.5</v>
      </c>
      <c r="G143" s="40">
        <f t="shared" si="16"/>
        <v>0</v>
      </c>
      <c r="H143" s="40">
        <f t="shared" si="17"/>
        <v>0</v>
      </c>
      <c r="I143" s="40">
        <f t="shared" si="24"/>
        <v>6617</v>
      </c>
      <c r="J143" s="48">
        <f t="shared" si="18"/>
        <v>10000</v>
      </c>
      <c r="K143" s="48">
        <f t="shared" si="14"/>
        <v>5044</v>
      </c>
      <c r="L143" s="48">
        <f t="shared" si="15"/>
        <v>10000</v>
      </c>
      <c r="M143" s="48">
        <f>IF(F143&lt;=$D$14,G143,M142-M142*'Pension Plotter'!$H$9/1200)</f>
        <v>17561.574186819947</v>
      </c>
      <c r="N143" s="112">
        <f t="shared" si="19"/>
        <v>19044</v>
      </c>
      <c r="O143" s="48">
        <f t="shared" si="20"/>
        <v>0</v>
      </c>
      <c r="P143" s="48">
        <f t="shared" si="21"/>
        <v>4000</v>
      </c>
      <c r="Q143" s="48">
        <f>IF(F143&lt;=$D$14,0,'Input Tab'!$C$10*12)</f>
        <v>3000</v>
      </c>
      <c r="R143" s="48">
        <f t="shared" si="25"/>
        <v>23500</v>
      </c>
      <c r="S143" s="48">
        <f t="shared" si="22"/>
        <v>0</v>
      </c>
    </row>
    <row r="144" spans="5:19" ht="12.75">
      <c r="E144" s="38">
        <v>121</v>
      </c>
      <c r="F144" s="34">
        <f t="shared" si="23"/>
        <v>44140</v>
      </c>
      <c r="G144" s="40">
        <f t="shared" si="16"/>
        <v>0</v>
      </c>
      <c r="H144" s="40">
        <f t="shared" si="17"/>
        <v>0</v>
      </c>
      <c r="I144" s="40">
        <f t="shared" si="24"/>
        <v>6367</v>
      </c>
      <c r="J144" s="48">
        <f t="shared" si="18"/>
        <v>10000</v>
      </c>
      <c r="K144" s="48">
        <f t="shared" si="14"/>
        <v>5044</v>
      </c>
      <c r="L144" s="48">
        <f t="shared" si="15"/>
        <v>10000</v>
      </c>
      <c r="M144" s="48">
        <f>IF(F144&lt;=$D$14,G144,M143-M143*'Pension Plotter'!$H$9/1200)</f>
        <v>17495.71828361937</v>
      </c>
      <c r="N144" s="112">
        <f t="shared" si="19"/>
        <v>19044</v>
      </c>
      <c r="O144" s="48">
        <f t="shared" si="20"/>
        <v>0</v>
      </c>
      <c r="P144" s="48">
        <f t="shared" si="21"/>
        <v>4000</v>
      </c>
      <c r="Q144" s="48">
        <f>IF(F144&lt;=$D$14,0,'Input Tab'!$C$10*12)</f>
        <v>3000</v>
      </c>
      <c r="R144" s="48">
        <f t="shared" si="25"/>
        <v>23750</v>
      </c>
      <c r="S144" s="48">
        <f t="shared" si="22"/>
        <v>0</v>
      </c>
    </row>
    <row r="145" spans="5:19" ht="12.75">
      <c r="E145" s="38">
        <v>122</v>
      </c>
      <c r="F145" s="34">
        <f t="shared" si="23"/>
        <v>44170.5</v>
      </c>
      <c r="G145" s="40">
        <f t="shared" si="16"/>
        <v>0</v>
      </c>
      <c r="H145" s="40">
        <f t="shared" si="17"/>
        <v>0</v>
      </c>
      <c r="I145" s="40">
        <f t="shared" si="24"/>
        <v>6117</v>
      </c>
      <c r="J145" s="48">
        <f t="shared" si="18"/>
        <v>10000</v>
      </c>
      <c r="K145" s="48">
        <f t="shared" si="14"/>
        <v>5044</v>
      </c>
      <c r="L145" s="48">
        <f t="shared" si="15"/>
        <v>10000</v>
      </c>
      <c r="M145" s="48">
        <f>IF(F145&lt;=$D$14,G145,M144-M144*'Pension Plotter'!$H$9/1200)</f>
        <v>17430.1093400558</v>
      </c>
      <c r="N145" s="112">
        <f t="shared" si="19"/>
        <v>19044</v>
      </c>
      <c r="O145" s="48">
        <f t="shared" si="20"/>
        <v>0</v>
      </c>
      <c r="P145" s="48">
        <f t="shared" si="21"/>
        <v>4000</v>
      </c>
      <c r="Q145" s="48">
        <f>IF(F145&lt;=$D$14,0,'Input Tab'!$C$10*12)</f>
        <v>3000</v>
      </c>
      <c r="R145" s="48">
        <f t="shared" si="25"/>
        <v>24000</v>
      </c>
      <c r="S145" s="48">
        <f t="shared" si="22"/>
        <v>0</v>
      </c>
    </row>
    <row r="146" spans="5:19" ht="12.75">
      <c r="E146" s="38">
        <v>123</v>
      </c>
      <c r="F146" s="34">
        <f t="shared" si="23"/>
        <v>44201</v>
      </c>
      <c r="G146" s="40">
        <f t="shared" si="16"/>
        <v>0</v>
      </c>
      <c r="H146" s="40">
        <f t="shared" si="17"/>
        <v>0</v>
      </c>
      <c r="I146" s="40">
        <f t="shared" si="24"/>
        <v>5867</v>
      </c>
      <c r="J146" s="48">
        <f t="shared" si="18"/>
        <v>10000</v>
      </c>
      <c r="K146" s="48">
        <f t="shared" si="14"/>
        <v>5044</v>
      </c>
      <c r="L146" s="48">
        <f t="shared" si="15"/>
        <v>10000</v>
      </c>
      <c r="M146" s="48">
        <f>IF(F146&lt;=$D$14,G146,M145-M145*'Pension Plotter'!$H$9/1200)</f>
        <v>17364.746430030587</v>
      </c>
      <c r="N146" s="112">
        <f t="shared" si="19"/>
        <v>19044</v>
      </c>
      <c r="O146" s="48">
        <f t="shared" si="20"/>
        <v>0</v>
      </c>
      <c r="P146" s="48">
        <f t="shared" si="21"/>
        <v>4000</v>
      </c>
      <c r="Q146" s="48">
        <f>IF(F146&lt;=$D$14,0,'Input Tab'!$C$10*12)</f>
        <v>3000</v>
      </c>
      <c r="R146" s="48">
        <f t="shared" si="25"/>
        <v>24250</v>
      </c>
      <c r="S146" s="48">
        <f t="shared" si="22"/>
        <v>0</v>
      </c>
    </row>
    <row r="147" spans="5:19" ht="12.75">
      <c r="E147" s="38">
        <v>124</v>
      </c>
      <c r="F147" s="34">
        <f t="shared" si="23"/>
        <v>44231.5</v>
      </c>
      <c r="G147" s="40">
        <f t="shared" si="16"/>
        <v>0</v>
      </c>
      <c r="H147" s="40">
        <f t="shared" si="17"/>
        <v>0</v>
      </c>
      <c r="I147" s="40">
        <f t="shared" si="24"/>
        <v>5617</v>
      </c>
      <c r="J147" s="48">
        <f t="shared" si="18"/>
        <v>10000</v>
      </c>
      <c r="K147" s="48">
        <f t="shared" si="14"/>
        <v>5044</v>
      </c>
      <c r="L147" s="48">
        <f t="shared" si="15"/>
        <v>10000</v>
      </c>
      <c r="M147" s="48">
        <f>IF(F147&lt;=$D$14,G147,M146-M146*'Pension Plotter'!$H$9/1200)</f>
        <v>17299.628630917974</v>
      </c>
      <c r="N147" s="112">
        <f t="shared" si="19"/>
        <v>19044</v>
      </c>
      <c r="O147" s="48">
        <f t="shared" si="20"/>
        <v>0</v>
      </c>
      <c r="P147" s="48">
        <f t="shared" si="21"/>
        <v>4000</v>
      </c>
      <c r="Q147" s="48">
        <f>IF(F147&lt;=$D$14,0,'Input Tab'!$C$10*12)</f>
        <v>3000</v>
      </c>
      <c r="R147" s="48">
        <f t="shared" si="25"/>
        <v>24500</v>
      </c>
      <c r="S147" s="48">
        <f t="shared" si="22"/>
        <v>0</v>
      </c>
    </row>
    <row r="148" spans="5:19" ht="12.75">
      <c r="E148" s="38">
        <v>125</v>
      </c>
      <c r="F148" s="34">
        <f t="shared" si="23"/>
        <v>44262</v>
      </c>
      <c r="G148" s="40">
        <f t="shared" si="16"/>
        <v>0</v>
      </c>
      <c r="H148" s="40">
        <f t="shared" si="17"/>
        <v>0</v>
      </c>
      <c r="I148" s="40">
        <f t="shared" si="24"/>
        <v>5367</v>
      </c>
      <c r="J148" s="48">
        <f t="shared" si="18"/>
        <v>10000</v>
      </c>
      <c r="K148" s="48">
        <f t="shared" si="14"/>
        <v>5044</v>
      </c>
      <c r="L148" s="48">
        <f t="shared" si="15"/>
        <v>10000</v>
      </c>
      <c r="M148" s="48">
        <f>IF(F148&lt;=$D$14,G148,M147-M147*'Pension Plotter'!$H$9/1200)</f>
        <v>17234.755023552032</v>
      </c>
      <c r="N148" s="112">
        <f t="shared" si="19"/>
        <v>19044</v>
      </c>
      <c r="O148" s="48">
        <f t="shared" si="20"/>
        <v>0</v>
      </c>
      <c r="P148" s="48">
        <f t="shared" si="21"/>
        <v>4000</v>
      </c>
      <c r="Q148" s="48">
        <f>IF(F148&lt;=$D$14,0,'Input Tab'!$C$10*12)</f>
        <v>3000</v>
      </c>
      <c r="R148" s="48">
        <f t="shared" si="25"/>
        <v>24750</v>
      </c>
      <c r="S148" s="48">
        <f t="shared" si="22"/>
        <v>0</v>
      </c>
    </row>
    <row r="149" spans="5:19" ht="12.75">
      <c r="E149" s="38">
        <v>126</v>
      </c>
      <c r="F149" s="34">
        <f t="shared" si="23"/>
        <v>44292.5</v>
      </c>
      <c r="G149" s="40">
        <f t="shared" si="16"/>
        <v>0</v>
      </c>
      <c r="H149" s="40">
        <f t="shared" si="17"/>
        <v>0</v>
      </c>
      <c r="I149" s="40">
        <f t="shared" si="24"/>
        <v>5117</v>
      </c>
      <c r="J149" s="48">
        <f t="shared" si="18"/>
        <v>10000</v>
      </c>
      <c r="K149" s="48">
        <f t="shared" si="14"/>
        <v>5044</v>
      </c>
      <c r="L149" s="48">
        <f t="shared" si="15"/>
        <v>10000</v>
      </c>
      <c r="M149" s="48">
        <f>IF(F149&lt;=$D$14,G149,M148-M148*'Pension Plotter'!$H$9/1200)</f>
        <v>17170.12469221371</v>
      </c>
      <c r="N149" s="112">
        <f t="shared" si="19"/>
        <v>19044</v>
      </c>
      <c r="O149" s="48">
        <f t="shared" si="20"/>
        <v>0</v>
      </c>
      <c r="P149" s="48">
        <f t="shared" si="21"/>
        <v>4000</v>
      </c>
      <c r="Q149" s="48">
        <f>IF(F149&lt;=$D$14,0,'Input Tab'!$C$10*12)</f>
        <v>3000</v>
      </c>
      <c r="R149" s="48">
        <f t="shared" si="25"/>
        <v>25000</v>
      </c>
      <c r="S149" s="48">
        <f t="shared" si="22"/>
        <v>0</v>
      </c>
    </row>
    <row r="150" spans="5:19" ht="12.75">
      <c r="E150" s="38">
        <v>127</v>
      </c>
      <c r="F150" s="34">
        <f t="shared" si="23"/>
        <v>44323</v>
      </c>
      <c r="G150" s="40">
        <f t="shared" si="16"/>
        <v>0</v>
      </c>
      <c r="H150" s="40">
        <f t="shared" si="17"/>
        <v>0</v>
      </c>
      <c r="I150" s="40">
        <f t="shared" si="24"/>
        <v>4867</v>
      </c>
      <c r="J150" s="48">
        <f t="shared" si="18"/>
        <v>10000</v>
      </c>
      <c r="K150" s="48">
        <f t="shared" si="14"/>
        <v>5044</v>
      </c>
      <c r="L150" s="48">
        <f t="shared" si="15"/>
        <v>10000</v>
      </c>
      <c r="M150" s="48">
        <f>IF(F150&lt;=$D$14,G150,M149-M149*'Pension Plotter'!$H$9/1200)</f>
        <v>17105.73672461791</v>
      </c>
      <c r="N150" s="112">
        <f t="shared" si="19"/>
        <v>19044</v>
      </c>
      <c r="O150" s="48">
        <f t="shared" si="20"/>
        <v>0</v>
      </c>
      <c r="P150" s="48">
        <f t="shared" si="21"/>
        <v>4000</v>
      </c>
      <c r="Q150" s="48">
        <f>IF(F150&lt;=$D$14,0,'Input Tab'!$C$10*12)</f>
        <v>3000</v>
      </c>
      <c r="R150" s="48">
        <f t="shared" si="25"/>
        <v>25250</v>
      </c>
      <c r="S150" s="48">
        <f t="shared" si="22"/>
        <v>0</v>
      </c>
    </row>
    <row r="151" spans="5:19" ht="12.75">
      <c r="E151" s="38">
        <v>128</v>
      </c>
      <c r="F151" s="34">
        <f t="shared" si="23"/>
        <v>44353.5</v>
      </c>
      <c r="G151" s="40">
        <f t="shared" si="16"/>
        <v>0</v>
      </c>
      <c r="H151" s="40">
        <f t="shared" si="17"/>
        <v>0</v>
      </c>
      <c r="I151" s="40">
        <f t="shared" si="24"/>
        <v>4617</v>
      </c>
      <c r="J151" s="48">
        <f t="shared" si="18"/>
        <v>10000</v>
      </c>
      <c r="K151" s="48">
        <f t="shared" si="14"/>
        <v>5044</v>
      </c>
      <c r="L151" s="48">
        <f t="shared" si="15"/>
        <v>10000</v>
      </c>
      <c r="M151" s="48">
        <f>IF(F151&lt;=$D$14,G151,M150-M150*'Pension Plotter'!$H$9/1200)</f>
        <v>17041.59021190059</v>
      </c>
      <c r="N151" s="112">
        <f t="shared" si="19"/>
        <v>19044</v>
      </c>
      <c r="O151" s="48">
        <f t="shared" si="20"/>
        <v>0</v>
      </c>
      <c r="P151" s="48">
        <f t="shared" si="21"/>
        <v>4000</v>
      </c>
      <c r="Q151" s="48">
        <f>IF(F151&lt;=$D$14,0,'Input Tab'!$C$10*12)</f>
        <v>3000</v>
      </c>
      <c r="R151" s="48">
        <f t="shared" si="25"/>
        <v>25500</v>
      </c>
      <c r="S151" s="48">
        <f t="shared" si="22"/>
        <v>0</v>
      </c>
    </row>
    <row r="152" spans="5:19" ht="12.75">
      <c r="E152" s="38">
        <v>129</v>
      </c>
      <c r="F152" s="34">
        <f t="shared" si="23"/>
        <v>44384</v>
      </c>
      <c r="G152" s="40">
        <f t="shared" si="16"/>
        <v>0</v>
      </c>
      <c r="H152" s="40">
        <f t="shared" si="17"/>
        <v>0</v>
      </c>
      <c r="I152" s="40">
        <f t="shared" si="24"/>
        <v>4367</v>
      </c>
      <c r="J152" s="48">
        <f t="shared" si="18"/>
        <v>10000</v>
      </c>
      <c r="K152" s="48">
        <f aca="true" t="shared" si="26" ref="K152:K215">IF(F152&lt;($D$8+65*365),0,$D$16)</f>
        <v>5044</v>
      </c>
      <c r="L152" s="48">
        <f aca="true" t="shared" si="27" ref="L152:L215">IF(F152&lt;=$D$17,0,$D$15)</f>
        <v>10000</v>
      </c>
      <c r="M152" s="48">
        <f>IF(F152&lt;=$D$14,G152,M151-M151*'Pension Plotter'!$H$9/1200)</f>
        <v>16977.684248605965</v>
      </c>
      <c r="N152" s="112">
        <f t="shared" si="19"/>
        <v>19044</v>
      </c>
      <c r="O152" s="48">
        <f t="shared" si="20"/>
        <v>0</v>
      </c>
      <c r="P152" s="48">
        <f t="shared" si="21"/>
        <v>4000</v>
      </c>
      <c r="Q152" s="48">
        <f>IF(F152&lt;=$D$14,0,'Input Tab'!$C$10*12)</f>
        <v>3000</v>
      </c>
      <c r="R152" s="48">
        <f t="shared" si="25"/>
        <v>25750</v>
      </c>
      <c r="S152" s="48">
        <f t="shared" si="22"/>
        <v>0</v>
      </c>
    </row>
    <row r="153" spans="5:19" ht="12.75">
      <c r="E153" s="38">
        <v>130</v>
      </c>
      <c r="F153" s="34">
        <f t="shared" si="23"/>
        <v>44414.5</v>
      </c>
      <c r="G153" s="40">
        <f aca="true" t="shared" si="28" ref="G153:G216">IF($F153&lt;$D$14,$D$9,0)</f>
        <v>0</v>
      </c>
      <c r="H153" s="40">
        <f aca="true" t="shared" si="29" ref="H153:H216">IF($F153&lt;$D$14,$D$9/12,0)</f>
        <v>0</v>
      </c>
      <c r="I153" s="40">
        <f t="shared" si="24"/>
        <v>4117</v>
      </c>
      <c r="J153" s="48">
        <f aca="true" t="shared" si="30" ref="J153:J189">IF(I153&gt;=$D$13,I153,$D$13)</f>
        <v>10000</v>
      </c>
      <c r="K153" s="48">
        <f t="shared" si="26"/>
        <v>5044</v>
      </c>
      <c r="L153" s="48">
        <f t="shared" si="27"/>
        <v>10000</v>
      </c>
      <c r="M153" s="48">
        <f>IF(F153&lt;=$D$14,G153,M152-M152*'Pension Plotter'!$H$9/1200)</f>
        <v>16914.017932673694</v>
      </c>
      <c r="N153" s="112">
        <f aca="true" t="shared" si="31" ref="N153:N216">O153+L153+K153+G153+P153</f>
        <v>19044</v>
      </c>
      <c r="O153" s="48">
        <f aca="true" t="shared" si="32" ref="O153:O216">IF(Q153=S153,S153,0)</f>
        <v>0</v>
      </c>
      <c r="P153" s="48">
        <f aca="true" t="shared" si="33" ref="P153:P216">IF(F153&lt;=$D$19,0,$D$18)</f>
        <v>4000</v>
      </c>
      <c r="Q153" s="48">
        <f>IF(F153&lt;=$D$14,0,'Input Tab'!$C$10*12)</f>
        <v>3000</v>
      </c>
      <c r="R153" s="48">
        <f t="shared" si="25"/>
        <v>26000</v>
      </c>
      <c r="S153" s="48">
        <f aca="true" t="shared" si="34" ref="S153:S216">IF(R153&lt;=$D$10-$D$13,$D$12*12,0)</f>
        <v>0</v>
      </c>
    </row>
    <row r="154" spans="5:19" ht="12.75">
      <c r="E154" s="38">
        <v>131</v>
      </c>
      <c r="F154" s="34">
        <f t="shared" si="23"/>
        <v>44445</v>
      </c>
      <c r="G154" s="40">
        <f t="shared" si="28"/>
        <v>0</v>
      </c>
      <c r="H154" s="40">
        <f t="shared" si="29"/>
        <v>0</v>
      </c>
      <c r="I154" s="40">
        <f t="shared" si="24"/>
        <v>3867</v>
      </c>
      <c r="J154" s="48">
        <f t="shared" si="30"/>
        <v>10000</v>
      </c>
      <c r="K154" s="48">
        <f t="shared" si="26"/>
        <v>5044</v>
      </c>
      <c r="L154" s="48">
        <f t="shared" si="27"/>
        <v>10000</v>
      </c>
      <c r="M154" s="48">
        <f>IF(F154&lt;=$D$14,G154,M153-M153*'Pension Plotter'!$H$9/1200)</f>
        <v>16850.590365426167</v>
      </c>
      <c r="N154" s="112">
        <f t="shared" si="31"/>
        <v>19044</v>
      </c>
      <c r="O154" s="48">
        <f t="shared" si="32"/>
        <v>0</v>
      </c>
      <c r="P154" s="48">
        <f t="shared" si="33"/>
        <v>4000</v>
      </c>
      <c r="Q154" s="48">
        <f>IF(F154&lt;=$D$14,0,'Input Tab'!$C$10*12)</f>
        <v>3000</v>
      </c>
      <c r="R154" s="48">
        <f t="shared" si="25"/>
        <v>26250</v>
      </c>
      <c r="S154" s="48">
        <f t="shared" si="34"/>
        <v>0</v>
      </c>
    </row>
    <row r="155" spans="5:19" ht="12.75">
      <c r="E155" s="38">
        <v>132</v>
      </c>
      <c r="F155" s="34">
        <f aca="true" t="shared" si="35" ref="F155:F218">F154+30.5</f>
        <v>44475.5</v>
      </c>
      <c r="G155" s="40">
        <f t="shared" si="28"/>
        <v>0</v>
      </c>
      <c r="H155" s="40">
        <f t="shared" si="29"/>
        <v>0</v>
      </c>
      <c r="I155" s="40">
        <f t="shared" si="24"/>
        <v>3617</v>
      </c>
      <c r="J155" s="48">
        <f t="shared" si="30"/>
        <v>10000</v>
      </c>
      <c r="K155" s="48">
        <f t="shared" si="26"/>
        <v>5044</v>
      </c>
      <c r="L155" s="48">
        <f t="shared" si="27"/>
        <v>10000</v>
      </c>
      <c r="M155" s="48">
        <f>IF(F155&lt;=$D$14,G155,M154-M154*'Pension Plotter'!$H$9/1200)</f>
        <v>16787.400651555818</v>
      </c>
      <c r="N155" s="112">
        <f t="shared" si="31"/>
        <v>19044</v>
      </c>
      <c r="O155" s="48">
        <f t="shared" si="32"/>
        <v>0</v>
      </c>
      <c r="P155" s="48">
        <f t="shared" si="33"/>
        <v>4000</v>
      </c>
      <c r="Q155" s="48">
        <f>IF(F155&lt;=$D$14,0,'Input Tab'!$C$10*12)</f>
        <v>3000</v>
      </c>
      <c r="R155" s="48">
        <f t="shared" si="25"/>
        <v>26500</v>
      </c>
      <c r="S155" s="48">
        <f t="shared" si="34"/>
        <v>0</v>
      </c>
    </row>
    <row r="156" spans="5:19" ht="12.75">
      <c r="E156" s="165">
        <v>133</v>
      </c>
      <c r="F156" s="34">
        <f t="shared" si="35"/>
        <v>44506</v>
      </c>
      <c r="G156" s="40">
        <f t="shared" si="28"/>
        <v>0</v>
      </c>
      <c r="H156" s="40">
        <f t="shared" si="29"/>
        <v>0</v>
      </c>
      <c r="I156" s="40">
        <f t="shared" si="24"/>
        <v>3367</v>
      </c>
      <c r="J156" s="48">
        <f t="shared" si="30"/>
        <v>10000</v>
      </c>
      <c r="K156" s="48">
        <f t="shared" si="26"/>
        <v>5044</v>
      </c>
      <c r="L156" s="48">
        <f t="shared" si="27"/>
        <v>10000</v>
      </c>
      <c r="M156" s="48">
        <f>IF(F156&lt;=$D$14,G156,M155-M155*'Pension Plotter'!$H$9/1200)</f>
        <v>16724.44789911248</v>
      </c>
      <c r="N156" s="112">
        <f t="shared" si="31"/>
        <v>19044</v>
      </c>
      <c r="O156" s="48">
        <f t="shared" si="32"/>
        <v>0</v>
      </c>
      <c r="P156" s="48">
        <f t="shared" si="33"/>
        <v>4000</v>
      </c>
      <c r="Q156" s="48">
        <f>IF(F156&lt;=$D$14,0,'Input Tab'!$C$10*12)</f>
        <v>3000</v>
      </c>
      <c r="R156" s="48">
        <f t="shared" si="25"/>
        <v>26750</v>
      </c>
      <c r="S156" s="48">
        <f t="shared" si="34"/>
        <v>0</v>
      </c>
    </row>
    <row r="157" spans="5:19" ht="12.75">
      <c r="E157" s="38">
        <v>134</v>
      </c>
      <c r="F157" s="34">
        <f t="shared" si="35"/>
        <v>44536.5</v>
      </c>
      <c r="G157" s="40">
        <f t="shared" si="28"/>
        <v>0</v>
      </c>
      <c r="H157" s="40">
        <f t="shared" si="29"/>
        <v>0</v>
      </c>
      <c r="I157" s="40">
        <f t="shared" si="24"/>
        <v>3117</v>
      </c>
      <c r="J157" s="48">
        <f t="shared" si="30"/>
        <v>10000</v>
      </c>
      <c r="K157" s="48">
        <f t="shared" si="26"/>
        <v>5044</v>
      </c>
      <c r="L157" s="48">
        <f t="shared" si="27"/>
        <v>10000</v>
      </c>
      <c r="M157" s="48">
        <f>IF(F157&lt;=$D$14,G157,M156-M156*'Pension Plotter'!$H$9/1200)</f>
        <v>16661.731219490808</v>
      </c>
      <c r="N157" s="112">
        <f t="shared" si="31"/>
        <v>19044</v>
      </c>
      <c r="O157" s="48">
        <f t="shared" si="32"/>
        <v>0</v>
      </c>
      <c r="P157" s="48">
        <f t="shared" si="33"/>
        <v>4000</v>
      </c>
      <c r="Q157" s="48">
        <f>IF(F157&lt;=$D$14,0,'Input Tab'!$C$10*12)</f>
        <v>3000</v>
      </c>
      <c r="R157" s="48">
        <f t="shared" si="25"/>
        <v>27000</v>
      </c>
      <c r="S157" s="48">
        <f t="shared" si="34"/>
        <v>0</v>
      </c>
    </row>
    <row r="158" spans="5:19" ht="12.75">
      <c r="E158" s="38">
        <v>135</v>
      </c>
      <c r="F158" s="34">
        <f t="shared" si="35"/>
        <v>44567</v>
      </c>
      <c r="G158" s="40">
        <f t="shared" si="28"/>
        <v>0</v>
      </c>
      <c r="H158" s="40">
        <f t="shared" si="29"/>
        <v>0</v>
      </c>
      <c r="I158" s="40">
        <f t="shared" si="24"/>
        <v>2867</v>
      </c>
      <c r="J158" s="48">
        <f t="shared" si="30"/>
        <v>10000</v>
      </c>
      <c r="K158" s="48">
        <f t="shared" si="26"/>
        <v>5044</v>
      </c>
      <c r="L158" s="48">
        <f t="shared" si="27"/>
        <v>10000</v>
      </c>
      <c r="M158" s="48">
        <f>IF(F158&lt;=$D$14,G158,M157-M157*'Pension Plotter'!$H$9/1200)</f>
        <v>16599.24972741772</v>
      </c>
      <c r="N158" s="112">
        <f t="shared" si="31"/>
        <v>19044</v>
      </c>
      <c r="O158" s="48">
        <f t="shared" si="32"/>
        <v>0</v>
      </c>
      <c r="P158" s="48">
        <f t="shared" si="33"/>
        <v>4000</v>
      </c>
      <c r="Q158" s="48">
        <f>IF(F158&lt;=$D$14,0,'Input Tab'!$C$10*12)</f>
        <v>3000</v>
      </c>
      <c r="R158" s="48">
        <f t="shared" si="25"/>
        <v>27250</v>
      </c>
      <c r="S158" s="48">
        <f t="shared" si="34"/>
        <v>0</v>
      </c>
    </row>
    <row r="159" spans="5:19" ht="12.75">
      <c r="E159" s="38">
        <v>136</v>
      </c>
      <c r="F159" s="34">
        <f t="shared" si="35"/>
        <v>44597.5</v>
      </c>
      <c r="G159" s="40">
        <f t="shared" si="28"/>
        <v>0</v>
      </c>
      <c r="H159" s="40">
        <f t="shared" si="29"/>
        <v>0</v>
      </c>
      <c r="I159" s="40">
        <f t="shared" si="24"/>
        <v>2617</v>
      </c>
      <c r="J159" s="48">
        <f t="shared" si="30"/>
        <v>10000</v>
      </c>
      <c r="K159" s="48">
        <f t="shared" si="26"/>
        <v>5044</v>
      </c>
      <c r="L159" s="48">
        <f t="shared" si="27"/>
        <v>10000</v>
      </c>
      <c r="M159" s="48">
        <f>IF(F159&lt;=$D$14,G159,M158-M158*'Pension Plotter'!$H$9/1200)</f>
        <v>16537.002540939902</v>
      </c>
      <c r="N159" s="112">
        <f t="shared" si="31"/>
        <v>19044</v>
      </c>
      <c r="O159" s="48">
        <f t="shared" si="32"/>
        <v>0</v>
      </c>
      <c r="P159" s="48">
        <f t="shared" si="33"/>
        <v>4000</v>
      </c>
      <c r="Q159" s="48">
        <f>IF(F159&lt;=$D$14,0,'Input Tab'!$C$10*12)</f>
        <v>3000</v>
      </c>
      <c r="R159" s="48">
        <f t="shared" si="25"/>
        <v>27500</v>
      </c>
      <c r="S159" s="48">
        <f t="shared" si="34"/>
        <v>0</v>
      </c>
    </row>
    <row r="160" spans="5:19" ht="12.75">
      <c r="E160" s="38">
        <v>137</v>
      </c>
      <c r="F160" s="34">
        <f t="shared" si="35"/>
        <v>44628</v>
      </c>
      <c r="G160" s="40">
        <f t="shared" si="28"/>
        <v>0</v>
      </c>
      <c r="H160" s="40">
        <f t="shared" si="29"/>
        <v>0</v>
      </c>
      <c r="I160" s="40">
        <f t="shared" si="24"/>
        <v>2367</v>
      </c>
      <c r="J160" s="48">
        <f t="shared" si="30"/>
        <v>10000</v>
      </c>
      <c r="K160" s="48">
        <f t="shared" si="26"/>
        <v>5044</v>
      </c>
      <c r="L160" s="48">
        <f t="shared" si="27"/>
        <v>10000</v>
      </c>
      <c r="M160" s="48">
        <f>IF(F160&lt;=$D$14,G160,M159-M159*'Pension Plotter'!$H$9/1200)</f>
        <v>16474.98878141138</v>
      </c>
      <c r="N160" s="112">
        <f t="shared" si="31"/>
        <v>19044</v>
      </c>
      <c r="O160" s="48">
        <f t="shared" si="32"/>
        <v>0</v>
      </c>
      <c r="P160" s="48">
        <f t="shared" si="33"/>
        <v>4000</v>
      </c>
      <c r="Q160" s="48">
        <f>IF(F160&lt;=$D$14,0,'Input Tab'!$C$10*12)</f>
        <v>3000</v>
      </c>
      <c r="R160" s="48">
        <f t="shared" si="25"/>
        <v>27750</v>
      </c>
      <c r="S160" s="48">
        <f t="shared" si="34"/>
        <v>0</v>
      </c>
    </row>
    <row r="161" spans="5:19" ht="12.75">
      <c r="E161" s="38">
        <v>138</v>
      </c>
      <c r="F161" s="34">
        <f t="shared" si="35"/>
        <v>44658.5</v>
      </c>
      <c r="G161" s="40">
        <f t="shared" si="28"/>
        <v>0</v>
      </c>
      <c r="H161" s="40">
        <f t="shared" si="29"/>
        <v>0</v>
      </c>
      <c r="I161" s="40">
        <f t="shared" si="24"/>
        <v>2117</v>
      </c>
      <c r="J161" s="48">
        <f t="shared" si="30"/>
        <v>10000</v>
      </c>
      <c r="K161" s="48">
        <f t="shared" si="26"/>
        <v>5044</v>
      </c>
      <c r="L161" s="48">
        <f t="shared" si="27"/>
        <v>10000</v>
      </c>
      <c r="M161" s="48">
        <f>IF(F161&lt;=$D$14,G161,M160-M160*'Pension Plotter'!$H$9/1200)</f>
        <v>16413.207573481086</v>
      </c>
      <c r="N161" s="112">
        <f t="shared" si="31"/>
        <v>19044</v>
      </c>
      <c r="O161" s="48">
        <f t="shared" si="32"/>
        <v>0</v>
      </c>
      <c r="P161" s="48">
        <f t="shared" si="33"/>
        <v>4000</v>
      </c>
      <c r="Q161" s="48">
        <f>IF(F161&lt;=$D$14,0,'Input Tab'!$C$10*12)</f>
        <v>3000</v>
      </c>
      <c r="R161" s="48">
        <f t="shared" si="25"/>
        <v>28000</v>
      </c>
      <c r="S161" s="48">
        <f t="shared" si="34"/>
        <v>0</v>
      </c>
    </row>
    <row r="162" spans="5:19" ht="12.75">
      <c r="E162" s="38">
        <v>139</v>
      </c>
      <c r="F162" s="34">
        <f t="shared" si="35"/>
        <v>44689</v>
      </c>
      <c r="G162" s="40">
        <f t="shared" si="28"/>
        <v>0</v>
      </c>
      <c r="H162" s="40">
        <f t="shared" si="29"/>
        <v>0</v>
      </c>
      <c r="I162" s="40">
        <f t="shared" si="24"/>
        <v>1867</v>
      </c>
      <c r="J162" s="48">
        <f t="shared" si="30"/>
        <v>10000</v>
      </c>
      <c r="K162" s="48">
        <f t="shared" si="26"/>
        <v>5044</v>
      </c>
      <c r="L162" s="48">
        <f t="shared" si="27"/>
        <v>10000</v>
      </c>
      <c r="M162" s="48">
        <f>IF(F162&lt;=$D$14,G162,M161-M161*'Pension Plotter'!$H$9/1200)</f>
        <v>16351.658045080532</v>
      </c>
      <c r="N162" s="112">
        <f t="shared" si="31"/>
        <v>19044</v>
      </c>
      <c r="O162" s="48">
        <f t="shared" si="32"/>
        <v>0</v>
      </c>
      <c r="P162" s="48">
        <f t="shared" si="33"/>
        <v>4000</v>
      </c>
      <c r="Q162" s="48">
        <f>IF(F162&lt;=$D$14,0,'Input Tab'!$C$10*12)</f>
        <v>3000</v>
      </c>
      <c r="R162" s="48">
        <f t="shared" si="25"/>
        <v>28250</v>
      </c>
      <c r="S162" s="48">
        <f t="shared" si="34"/>
        <v>0</v>
      </c>
    </row>
    <row r="163" spans="5:19" ht="12.75">
      <c r="E163" s="38">
        <v>140</v>
      </c>
      <c r="F163" s="34">
        <f t="shared" si="35"/>
        <v>44719.5</v>
      </c>
      <c r="G163" s="40">
        <f t="shared" si="28"/>
        <v>0</v>
      </c>
      <c r="H163" s="40">
        <f t="shared" si="29"/>
        <v>0</v>
      </c>
      <c r="I163" s="40">
        <f aca="true" t="shared" si="36" ref="I163:I226">IF($F163&lt;$D$14,$D$11+I162,I162-$D$12)</f>
        <v>1617</v>
      </c>
      <c r="J163" s="48">
        <f t="shared" si="30"/>
        <v>10000</v>
      </c>
      <c r="K163" s="48">
        <f t="shared" si="26"/>
        <v>5044</v>
      </c>
      <c r="L163" s="48">
        <f t="shared" si="27"/>
        <v>10000</v>
      </c>
      <c r="M163" s="48">
        <f>IF(F163&lt;=$D$14,G163,M162-M162*'Pension Plotter'!$H$9/1200)</f>
        <v>16290.33932741148</v>
      </c>
      <c r="N163" s="112">
        <f t="shared" si="31"/>
        <v>19044</v>
      </c>
      <c r="O163" s="48">
        <f t="shared" si="32"/>
        <v>0</v>
      </c>
      <c r="P163" s="48">
        <f t="shared" si="33"/>
        <v>4000</v>
      </c>
      <c r="Q163" s="48">
        <f>IF(F163&lt;=$D$14,0,'Input Tab'!$C$10*12)</f>
        <v>3000</v>
      </c>
      <c r="R163" s="48">
        <f t="shared" si="25"/>
        <v>28500</v>
      </c>
      <c r="S163" s="48">
        <f t="shared" si="34"/>
        <v>0</v>
      </c>
    </row>
    <row r="164" spans="5:19" ht="12.75">
      <c r="E164" s="38">
        <v>141</v>
      </c>
      <c r="F164" s="34">
        <f t="shared" si="35"/>
        <v>44750</v>
      </c>
      <c r="G164" s="40">
        <f t="shared" si="28"/>
        <v>0</v>
      </c>
      <c r="H164" s="40">
        <f t="shared" si="29"/>
        <v>0</v>
      </c>
      <c r="I164" s="40">
        <f t="shared" si="36"/>
        <v>1367</v>
      </c>
      <c r="J164" s="48">
        <f t="shared" si="30"/>
        <v>10000</v>
      </c>
      <c r="K164" s="48">
        <f t="shared" si="26"/>
        <v>5044</v>
      </c>
      <c r="L164" s="48">
        <f t="shared" si="27"/>
        <v>10000</v>
      </c>
      <c r="M164" s="48">
        <f>IF(F164&lt;=$D$14,G164,M163-M163*'Pension Plotter'!$H$9/1200)</f>
        <v>16229.250554933687</v>
      </c>
      <c r="N164" s="112">
        <f t="shared" si="31"/>
        <v>19044</v>
      </c>
      <c r="O164" s="48">
        <f t="shared" si="32"/>
        <v>0</v>
      </c>
      <c r="P164" s="48">
        <f t="shared" si="33"/>
        <v>4000</v>
      </c>
      <c r="Q164" s="48">
        <f>IF(F164&lt;=$D$14,0,'Input Tab'!$C$10*12)</f>
        <v>3000</v>
      </c>
      <c r="R164" s="48">
        <f t="shared" si="25"/>
        <v>28750</v>
      </c>
      <c r="S164" s="48">
        <f t="shared" si="34"/>
        <v>0</v>
      </c>
    </row>
    <row r="165" spans="5:19" ht="12.75">
      <c r="E165" s="38">
        <v>142</v>
      </c>
      <c r="F165" s="34">
        <f t="shared" si="35"/>
        <v>44780.5</v>
      </c>
      <c r="G165" s="40">
        <f t="shared" si="28"/>
        <v>0</v>
      </c>
      <c r="H165" s="40">
        <f t="shared" si="29"/>
        <v>0</v>
      </c>
      <c r="I165" s="40">
        <f t="shared" si="36"/>
        <v>1117</v>
      </c>
      <c r="J165" s="48">
        <f t="shared" si="30"/>
        <v>10000</v>
      </c>
      <c r="K165" s="48">
        <f t="shared" si="26"/>
        <v>5044</v>
      </c>
      <c r="L165" s="48">
        <f t="shared" si="27"/>
        <v>10000</v>
      </c>
      <c r="M165" s="48">
        <f>IF(F165&lt;=$D$14,G165,M164-M164*'Pension Plotter'!$H$9/1200)</f>
        <v>16168.390865352687</v>
      </c>
      <c r="N165" s="112">
        <f t="shared" si="31"/>
        <v>19044</v>
      </c>
      <c r="O165" s="48">
        <f t="shared" si="32"/>
        <v>0</v>
      </c>
      <c r="P165" s="48">
        <f t="shared" si="33"/>
        <v>4000</v>
      </c>
      <c r="Q165" s="48">
        <f>IF(F165&lt;=$D$14,0,'Input Tab'!$C$10*12)</f>
        <v>3000</v>
      </c>
      <c r="R165" s="48">
        <f t="shared" si="25"/>
        <v>29000</v>
      </c>
      <c r="S165" s="48">
        <f t="shared" si="34"/>
        <v>0</v>
      </c>
    </row>
    <row r="166" spans="5:19" ht="12.75">
      <c r="E166" s="38">
        <v>143</v>
      </c>
      <c r="F166" s="34">
        <f t="shared" si="35"/>
        <v>44811</v>
      </c>
      <c r="G166" s="40">
        <f t="shared" si="28"/>
        <v>0</v>
      </c>
      <c r="H166" s="40">
        <f t="shared" si="29"/>
        <v>0</v>
      </c>
      <c r="I166" s="40">
        <f t="shared" si="36"/>
        <v>867</v>
      </c>
      <c r="J166" s="48">
        <f t="shared" si="30"/>
        <v>10000</v>
      </c>
      <c r="K166" s="48">
        <f t="shared" si="26"/>
        <v>5044</v>
      </c>
      <c r="L166" s="48">
        <f t="shared" si="27"/>
        <v>10000</v>
      </c>
      <c r="M166" s="48">
        <f>IF(F166&lt;=$D$14,G166,M165-M165*'Pension Plotter'!$H$9/1200)</f>
        <v>16107.759399607614</v>
      </c>
      <c r="N166" s="112">
        <f t="shared" si="31"/>
        <v>19044</v>
      </c>
      <c r="O166" s="48">
        <f t="shared" si="32"/>
        <v>0</v>
      </c>
      <c r="P166" s="48">
        <f t="shared" si="33"/>
        <v>4000</v>
      </c>
      <c r="Q166" s="48">
        <f>IF(F166&lt;=$D$14,0,'Input Tab'!$C$10*12)</f>
        <v>3000</v>
      </c>
      <c r="R166" s="48">
        <f t="shared" si="25"/>
        <v>29250</v>
      </c>
      <c r="S166" s="48">
        <f t="shared" si="34"/>
        <v>0</v>
      </c>
    </row>
    <row r="167" spans="5:19" ht="12.75">
      <c r="E167" s="38">
        <v>144</v>
      </c>
      <c r="F167" s="34">
        <f t="shared" si="35"/>
        <v>44841.5</v>
      </c>
      <c r="G167" s="40">
        <f t="shared" si="28"/>
        <v>0</v>
      </c>
      <c r="H167" s="40">
        <f t="shared" si="29"/>
        <v>0</v>
      </c>
      <c r="I167" s="40">
        <f t="shared" si="36"/>
        <v>617</v>
      </c>
      <c r="J167" s="48">
        <f t="shared" si="30"/>
        <v>10000</v>
      </c>
      <c r="K167" s="48">
        <f t="shared" si="26"/>
        <v>5044</v>
      </c>
      <c r="L167" s="48">
        <f t="shared" si="27"/>
        <v>10000</v>
      </c>
      <c r="M167" s="48">
        <f>IF(F167&lt;=$D$14,G167,M166-M166*'Pension Plotter'!$H$9/1200)</f>
        <v>16047.355301859085</v>
      </c>
      <c r="N167" s="112">
        <f t="shared" si="31"/>
        <v>19044</v>
      </c>
      <c r="O167" s="48">
        <f t="shared" si="32"/>
        <v>0</v>
      </c>
      <c r="P167" s="48">
        <f t="shared" si="33"/>
        <v>4000</v>
      </c>
      <c r="Q167" s="48">
        <f>IF(F167&lt;=$D$14,0,'Input Tab'!$C$10*12)</f>
        <v>3000</v>
      </c>
      <c r="R167" s="48">
        <f t="shared" si="25"/>
        <v>29500</v>
      </c>
      <c r="S167" s="48">
        <f t="shared" si="34"/>
        <v>0</v>
      </c>
    </row>
    <row r="168" spans="5:19" ht="12.75">
      <c r="E168" s="38">
        <v>145</v>
      </c>
      <c r="F168" s="34">
        <f t="shared" si="35"/>
        <v>44872</v>
      </c>
      <c r="G168" s="40">
        <f t="shared" si="28"/>
        <v>0</v>
      </c>
      <c r="H168" s="40">
        <f t="shared" si="29"/>
        <v>0</v>
      </c>
      <c r="I168" s="40">
        <f t="shared" si="36"/>
        <v>367</v>
      </c>
      <c r="J168" s="48">
        <f t="shared" si="30"/>
        <v>10000</v>
      </c>
      <c r="K168" s="48">
        <f t="shared" si="26"/>
        <v>5044</v>
      </c>
      <c r="L168" s="48">
        <f t="shared" si="27"/>
        <v>10000</v>
      </c>
      <c r="M168" s="48">
        <f>IF(F168&lt;=$D$14,G168,M167-M167*'Pension Plotter'!$H$9/1200)</f>
        <v>15987.177719477113</v>
      </c>
      <c r="N168" s="112">
        <f t="shared" si="31"/>
        <v>19044</v>
      </c>
      <c r="O168" s="48">
        <f t="shared" si="32"/>
        <v>0</v>
      </c>
      <c r="P168" s="48">
        <f t="shared" si="33"/>
        <v>4000</v>
      </c>
      <c r="Q168" s="48">
        <f>IF(F168&lt;=$D$14,0,'Input Tab'!$C$10*12)</f>
        <v>3000</v>
      </c>
      <c r="R168" s="48">
        <f t="shared" si="25"/>
        <v>29750</v>
      </c>
      <c r="S168" s="48">
        <f t="shared" si="34"/>
        <v>0</v>
      </c>
    </row>
    <row r="169" spans="5:19" ht="12.75">
      <c r="E169" s="38">
        <v>146</v>
      </c>
      <c r="F169" s="34">
        <f t="shared" si="35"/>
        <v>44902.5</v>
      </c>
      <c r="G169" s="40">
        <f t="shared" si="28"/>
        <v>0</v>
      </c>
      <c r="H169" s="40">
        <f t="shared" si="29"/>
        <v>0</v>
      </c>
      <c r="I169" s="40">
        <f t="shared" si="36"/>
        <v>117</v>
      </c>
      <c r="J169" s="48">
        <f t="shared" si="30"/>
        <v>10000</v>
      </c>
      <c r="K169" s="48">
        <f t="shared" si="26"/>
        <v>5044</v>
      </c>
      <c r="L169" s="48">
        <f t="shared" si="27"/>
        <v>10000</v>
      </c>
      <c r="M169" s="48">
        <f>IF(F169&lt;=$D$14,G169,M168-M168*'Pension Plotter'!$H$9/1200)</f>
        <v>15927.225803029074</v>
      </c>
      <c r="N169" s="112">
        <f t="shared" si="31"/>
        <v>19044</v>
      </c>
      <c r="O169" s="48">
        <f t="shared" si="32"/>
        <v>0</v>
      </c>
      <c r="P169" s="48">
        <f t="shared" si="33"/>
        <v>4000</v>
      </c>
      <c r="Q169" s="48">
        <f>IF(F169&lt;=$D$14,0,'Input Tab'!$C$10*12)</f>
        <v>3000</v>
      </c>
      <c r="R169" s="48">
        <f t="shared" si="25"/>
        <v>30000</v>
      </c>
      <c r="S169" s="48">
        <f t="shared" si="34"/>
        <v>0</v>
      </c>
    </row>
    <row r="170" spans="5:19" ht="12.75">
      <c r="E170" s="38">
        <v>147</v>
      </c>
      <c r="F170" s="34">
        <f t="shared" si="35"/>
        <v>44933</v>
      </c>
      <c r="G170" s="40">
        <f t="shared" si="28"/>
        <v>0</v>
      </c>
      <c r="H170" s="40">
        <f t="shared" si="29"/>
        <v>0</v>
      </c>
      <c r="I170" s="40">
        <f t="shared" si="36"/>
        <v>-133</v>
      </c>
      <c r="J170" s="48">
        <f t="shared" si="30"/>
        <v>10000</v>
      </c>
      <c r="K170" s="48">
        <f t="shared" si="26"/>
        <v>5044</v>
      </c>
      <c r="L170" s="48">
        <f t="shared" si="27"/>
        <v>10000</v>
      </c>
      <c r="M170" s="48">
        <f>IF(F170&lt;=$D$14,G170,M169-M169*'Pension Plotter'!$H$9/1200)</f>
        <v>15867.498706267716</v>
      </c>
      <c r="N170" s="112">
        <f t="shared" si="31"/>
        <v>19044</v>
      </c>
      <c r="O170" s="48">
        <f t="shared" si="32"/>
        <v>0</v>
      </c>
      <c r="P170" s="48">
        <f t="shared" si="33"/>
        <v>4000</v>
      </c>
      <c r="Q170" s="48">
        <f>IF(F170&lt;=$D$14,0,'Input Tab'!$C$10*12)</f>
        <v>3000</v>
      </c>
      <c r="R170" s="48">
        <f t="shared" si="25"/>
        <v>30250</v>
      </c>
      <c r="S170" s="48">
        <f t="shared" si="34"/>
        <v>0</v>
      </c>
    </row>
    <row r="171" spans="5:19" ht="12.75">
      <c r="E171" s="38">
        <v>148</v>
      </c>
      <c r="F171" s="34">
        <f t="shared" si="35"/>
        <v>44963.5</v>
      </c>
      <c r="G171" s="40">
        <f t="shared" si="28"/>
        <v>0</v>
      </c>
      <c r="H171" s="40">
        <f t="shared" si="29"/>
        <v>0</v>
      </c>
      <c r="I171" s="40">
        <f t="shared" si="36"/>
        <v>-383</v>
      </c>
      <c r="J171" s="48">
        <f t="shared" si="30"/>
        <v>10000</v>
      </c>
      <c r="K171" s="48">
        <f t="shared" si="26"/>
        <v>5044</v>
      </c>
      <c r="L171" s="48">
        <f t="shared" si="27"/>
        <v>10000</v>
      </c>
      <c r="M171" s="48">
        <f>IF(F171&lt;=$D$14,G171,M170-M170*'Pension Plotter'!$H$9/1200)</f>
        <v>15807.995586119212</v>
      </c>
      <c r="N171" s="112">
        <f t="shared" si="31"/>
        <v>19044</v>
      </c>
      <c r="O171" s="48">
        <f t="shared" si="32"/>
        <v>0</v>
      </c>
      <c r="P171" s="48">
        <f t="shared" si="33"/>
        <v>4000</v>
      </c>
      <c r="Q171" s="48">
        <f>IF(F171&lt;=$D$14,0,'Input Tab'!$C$10*12)</f>
        <v>3000</v>
      </c>
      <c r="R171" s="48">
        <f t="shared" si="25"/>
        <v>30500</v>
      </c>
      <c r="S171" s="48">
        <f t="shared" si="34"/>
        <v>0</v>
      </c>
    </row>
    <row r="172" spans="5:19" ht="12.75">
      <c r="E172" s="38">
        <v>149</v>
      </c>
      <c r="F172" s="34">
        <f t="shared" si="35"/>
        <v>44994</v>
      </c>
      <c r="G172" s="40">
        <f t="shared" si="28"/>
        <v>0</v>
      </c>
      <c r="H172" s="40">
        <f t="shared" si="29"/>
        <v>0</v>
      </c>
      <c r="I172" s="40">
        <f t="shared" si="36"/>
        <v>-633</v>
      </c>
      <c r="J172" s="48">
        <f t="shared" si="30"/>
        <v>10000</v>
      </c>
      <c r="K172" s="48">
        <f t="shared" si="26"/>
        <v>5044</v>
      </c>
      <c r="L172" s="48">
        <f t="shared" si="27"/>
        <v>10000</v>
      </c>
      <c r="M172" s="48">
        <f>IF(F172&lt;=$D$14,G172,M171-M171*'Pension Plotter'!$H$9/1200)</f>
        <v>15748.715602671266</v>
      </c>
      <c r="N172" s="112">
        <f t="shared" si="31"/>
        <v>19044</v>
      </c>
      <c r="O172" s="48">
        <f t="shared" si="32"/>
        <v>0</v>
      </c>
      <c r="P172" s="48">
        <f t="shared" si="33"/>
        <v>4000</v>
      </c>
      <c r="Q172" s="48">
        <f>IF(F172&lt;=$D$14,0,'Input Tab'!$C$10*12)</f>
        <v>3000</v>
      </c>
      <c r="R172" s="48">
        <f t="shared" si="25"/>
        <v>30750</v>
      </c>
      <c r="S172" s="48">
        <f t="shared" si="34"/>
        <v>0</v>
      </c>
    </row>
    <row r="173" spans="5:19" ht="12.75">
      <c r="E173" s="38">
        <v>150</v>
      </c>
      <c r="F173" s="34">
        <f t="shared" si="35"/>
        <v>45024.5</v>
      </c>
      <c r="G173" s="40">
        <f t="shared" si="28"/>
        <v>0</v>
      </c>
      <c r="H173" s="40">
        <f t="shared" si="29"/>
        <v>0</v>
      </c>
      <c r="I173" s="40">
        <f t="shared" si="36"/>
        <v>-883</v>
      </c>
      <c r="J173" s="48">
        <f t="shared" si="30"/>
        <v>10000</v>
      </c>
      <c r="K173" s="48">
        <f t="shared" si="26"/>
        <v>5044</v>
      </c>
      <c r="L173" s="48">
        <f t="shared" si="27"/>
        <v>10000</v>
      </c>
      <c r="M173" s="48">
        <f>IF(F173&lt;=$D$14,G173,M172-M172*'Pension Plotter'!$H$9/1200)</f>
        <v>15689.657919161249</v>
      </c>
      <c r="N173" s="112">
        <f t="shared" si="31"/>
        <v>19044</v>
      </c>
      <c r="O173" s="48">
        <f t="shared" si="32"/>
        <v>0</v>
      </c>
      <c r="P173" s="48">
        <f t="shared" si="33"/>
        <v>4000</v>
      </c>
      <c r="Q173" s="48">
        <f>IF(F173&lt;=$D$14,0,'Input Tab'!$C$10*12)</f>
        <v>3000</v>
      </c>
      <c r="R173" s="48">
        <f aca="true" t="shared" si="37" ref="R173:R236">Q173/12+R172</f>
        <v>31000</v>
      </c>
      <c r="S173" s="48">
        <f t="shared" si="34"/>
        <v>0</v>
      </c>
    </row>
    <row r="174" spans="5:19" ht="12.75">
      <c r="E174" s="38">
        <v>151</v>
      </c>
      <c r="F174" s="34">
        <f t="shared" si="35"/>
        <v>45055</v>
      </c>
      <c r="G174" s="40">
        <f t="shared" si="28"/>
        <v>0</v>
      </c>
      <c r="H174" s="40">
        <f t="shared" si="29"/>
        <v>0</v>
      </c>
      <c r="I174" s="40">
        <f t="shared" si="36"/>
        <v>-1133</v>
      </c>
      <c r="J174" s="48">
        <f t="shared" si="30"/>
        <v>10000</v>
      </c>
      <c r="K174" s="48">
        <f t="shared" si="26"/>
        <v>5044</v>
      </c>
      <c r="L174" s="48">
        <f t="shared" si="27"/>
        <v>10000</v>
      </c>
      <c r="M174" s="48">
        <f>IF(F174&lt;=$D$14,G174,M173-M173*'Pension Plotter'!$H$9/1200)</f>
        <v>15630.821701964394</v>
      </c>
      <c r="N174" s="112">
        <f t="shared" si="31"/>
        <v>19044</v>
      </c>
      <c r="O174" s="48">
        <f t="shared" si="32"/>
        <v>0</v>
      </c>
      <c r="P174" s="48">
        <f t="shared" si="33"/>
        <v>4000</v>
      </c>
      <c r="Q174" s="48">
        <f>IF(F174&lt;=$D$14,0,'Input Tab'!$C$10*12)</f>
        <v>3000</v>
      </c>
      <c r="R174" s="48">
        <f t="shared" si="37"/>
        <v>31250</v>
      </c>
      <c r="S174" s="48">
        <f t="shared" si="34"/>
        <v>0</v>
      </c>
    </row>
    <row r="175" spans="5:19" ht="12.75">
      <c r="E175" s="38">
        <v>152</v>
      </c>
      <c r="F175" s="34">
        <f t="shared" si="35"/>
        <v>45085.5</v>
      </c>
      <c r="G175" s="40">
        <f t="shared" si="28"/>
        <v>0</v>
      </c>
      <c r="H175" s="40">
        <f t="shared" si="29"/>
        <v>0</v>
      </c>
      <c r="I175" s="40">
        <f t="shared" si="36"/>
        <v>-1383</v>
      </c>
      <c r="J175" s="48">
        <f t="shared" si="30"/>
        <v>10000</v>
      </c>
      <c r="K175" s="48">
        <f t="shared" si="26"/>
        <v>5044</v>
      </c>
      <c r="L175" s="48">
        <f t="shared" si="27"/>
        <v>10000</v>
      </c>
      <c r="M175" s="48">
        <f>IF(F175&lt;=$D$14,G175,M174-M174*'Pension Plotter'!$H$9/1200)</f>
        <v>15572.206120582028</v>
      </c>
      <c r="N175" s="112">
        <f t="shared" si="31"/>
        <v>19044</v>
      </c>
      <c r="O175" s="48">
        <f t="shared" si="32"/>
        <v>0</v>
      </c>
      <c r="P175" s="48">
        <f t="shared" si="33"/>
        <v>4000</v>
      </c>
      <c r="Q175" s="48">
        <f>IF(F175&lt;=$D$14,0,'Input Tab'!$C$10*12)</f>
        <v>3000</v>
      </c>
      <c r="R175" s="48">
        <f t="shared" si="37"/>
        <v>31500</v>
      </c>
      <c r="S175" s="48">
        <f t="shared" si="34"/>
        <v>0</v>
      </c>
    </row>
    <row r="176" spans="5:19" ht="12.75">
      <c r="E176" s="38">
        <v>153</v>
      </c>
      <c r="F176" s="34">
        <f t="shared" si="35"/>
        <v>45116</v>
      </c>
      <c r="G176" s="40">
        <f t="shared" si="28"/>
        <v>0</v>
      </c>
      <c r="H176" s="40">
        <f t="shared" si="29"/>
        <v>0</v>
      </c>
      <c r="I176" s="40">
        <f t="shared" si="36"/>
        <v>-1633</v>
      </c>
      <c r="J176" s="48">
        <f t="shared" si="30"/>
        <v>10000</v>
      </c>
      <c r="K176" s="48">
        <f t="shared" si="26"/>
        <v>5044</v>
      </c>
      <c r="L176" s="48">
        <f t="shared" si="27"/>
        <v>10000</v>
      </c>
      <c r="M176" s="48">
        <f>IF(F176&lt;=$D$14,G176,M175-M175*'Pension Plotter'!$H$9/1200)</f>
        <v>15513.810347629846</v>
      </c>
      <c r="N176" s="112">
        <f t="shared" si="31"/>
        <v>19044</v>
      </c>
      <c r="O176" s="48">
        <f t="shared" si="32"/>
        <v>0</v>
      </c>
      <c r="P176" s="48">
        <f t="shared" si="33"/>
        <v>4000</v>
      </c>
      <c r="Q176" s="48">
        <f>IF(F176&lt;=$D$14,0,'Input Tab'!$C$10*12)</f>
        <v>3000</v>
      </c>
      <c r="R176" s="48">
        <f t="shared" si="37"/>
        <v>31750</v>
      </c>
      <c r="S176" s="48">
        <f t="shared" si="34"/>
        <v>0</v>
      </c>
    </row>
    <row r="177" spans="5:19" ht="12.75">
      <c r="E177" s="38">
        <v>154</v>
      </c>
      <c r="F177" s="34">
        <f t="shared" si="35"/>
        <v>45146.5</v>
      </c>
      <c r="G177" s="40">
        <f t="shared" si="28"/>
        <v>0</v>
      </c>
      <c r="H177" s="40">
        <f t="shared" si="29"/>
        <v>0</v>
      </c>
      <c r="I177" s="40">
        <f t="shared" si="36"/>
        <v>-1883</v>
      </c>
      <c r="J177" s="48">
        <f t="shared" si="30"/>
        <v>10000</v>
      </c>
      <c r="K177" s="48">
        <f t="shared" si="26"/>
        <v>5044</v>
      </c>
      <c r="L177" s="48">
        <f t="shared" si="27"/>
        <v>10000</v>
      </c>
      <c r="M177" s="48">
        <f>IF(F177&lt;=$D$14,G177,M176-M176*'Pension Plotter'!$H$9/1200)</f>
        <v>15455.633558826234</v>
      </c>
      <c r="N177" s="112">
        <f t="shared" si="31"/>
        <v>19044</v>
      </c>
      <c r="O177" s="48">
        <f t="shared" si="32"/>
        <v>0</v>
      </c>
      <c r="P177" s="48">
        <f t="shared" si="33"/>
        <v>4000</v>
      </c>
      <c r="Q177" s="48">
        <f>IF(F177&lt;=$D$14,0,'Input Tab'!$C$10*12)</f>
        <v>3000</v>
      </c>
      <c r="R177" s="48">
        <f t="shared" si="37"/>
        <v>32000</v>
      </c>
      <c r="S177" s="48">
        <f t="shared" si="34"/>
        <v>0</v>
      </c>
    </row>
    <row r="178" spans="5:19" ht="12.75">
      <c r="E178" s="38">
        <v>155</v>
      </c>
      <c r="F178" s="34">
        <f t="shared" si="35"/>
        <v>45177</v>
      </c>
      <c r="G178" s="40">
        <f t="shared" si="28"/>
        <v>0</v>
      </c>
      <c r="H178" s="40">
        <f t="shared" si="29"/>
        <v>0</v>
      </c>
      <c r="I178" s="40">
        <f t="shared" si="36"/>
        <v>-2133</v>
      </c>
      <c r="J178" s="48">
        <f t="shared" si="30"/>
        <v>10000</v>
      </c>
      <c r="K178" s="48">
        <f t="shared" si="26"/>
        <v>5044</v>
      </c>
      <c r="L178" s="48">
        <f t="shared" si="27"/>
        <v>10000</v>
      </c>
      <c r="M178" s="48">
        <f>IF(F178&lt;=$D$14,G178,M177-M177*'Pension Plotter'!$H$9/1200)</f>
        <v>15397.674932980635</v>
      </c>
      <c r="N178" s="112">
        <f t="shared" si="31"/>
        <v>19044</v>
      </c>
      <c r="O178" s="48">
        <f t="shared" si="32"/>
        <v>0</v>
      </c>
      <c r="P178" s="48">
        <f t="shared" si="33"/>
        <v>4000</v>
      </c>
      <c r="Q178" s="48">
        <f>IF(F178&lt;=$D$14,0,'Input Tab'!$C$10*12)</f>
        <v>3000</v>
      </c>
      <c r="R178" s="48">
        <f t="shared" si="37"/>
        <v>32250</v>
      </c>
      <c r="S178" s="48">
        <f t="shared" si="34"/>
        <v>0</v>
      </c>
    </row>
    <row r="179" spans="5:19" ht="12.75">
      <c r="E179" s="38">
        <v>156</v>
      </c>
      <c r="F179" s="34">
        <f t="shared" si="35"/>
        <v>45207.5</v>
      </c>
      <c r="G179" s="40">
        <f t="shared" si="28"/>
        <v>0</v>
      </c>
      <c r="H179" s="40">
        <f t="shared" si="29"/>
        <v>0</v>
      </c>
      <c r="I179" s="40">
        <f t="shared" si="36"/>
        <v>-2383</v>
      </c>
      <c r="J179" s="48">
        <f t="shared" si="30"/>
        <v>10000</v>
      </c>
      <c r="K179" s="48">
        <f t="shared" si="26"/>
        <v>5044</v>
      </c>
      <c r="L179" s="48">
        <f t="shared" si="27"/>
        <v>10000</v>
      </c>
      <c r="M179" s="48">
        <f>IF(F179&lt;=$D$14,G179,M178-M178*'Pension Plotter'!$H$9/1200)</f>
        <v>15339.933651981957</v>
      </c>
      <c r="N179" s="112">
        <f t="shared" si="31"/>
        <v>19044</v>
      </c>
      <c r="O179" s="48">
        <f t="shared" si="32"/>
        <v>0</v>
      </c>
      <c r="P179" s="48">
        <f t="shared" si="33"/>
        <v>4000</v>
      </c>
      <c r="Q179" s="48">
        <f>IF(F179&lt;=$D$14,0,'Input Tab'!$C$10*12)</f>
        <v>3000</v>
      </c>
      <c r="R179" s="48">
        <f t="shared" si="37"/>
        <v>32500</v>
      </c>
      <c r="S179" s="48">
        <f t="shared" si="34"/>
        <v>0</v>
      </c>
    </row>
    <row r="180" spans="5:19" ht="12.75">
      <c r="E180" s="38">
        <v>157</v>
      </c>
      <c r="F180" s="34">
        <f t="shared" si="35"/>
        <v>45238</v>
      </c>
      <c r="G180" s="40">
        <f t="shared" si="28"/>
        <v>0</v>
      </c>
      <c r="H180" s="40">
        <f t="shared" si="29"/>
        <v>0</v>
      </c>
      <c r="I180" s="40">
        <f t="shared" si="36"/>
        <v>-2633</v>
      </c>
      <c r="J180" s="48">
        <f t="shared" si="30"/>
        <v>10000</v>
      </c>
      <c r="K180" s="48">
        <f t="shared" si="26"/>
        <v>5044</v>
      </c>
      <c r="L180" s="48">
        <f t="shared" si="27"/>
        <v>10000</v>
      </c>
      <c r="M180" s="48">
        <f>IF(F180&lt;=$D$14,G180,M179-M179*'Pension Plotter'!$H$9/1200)</f>
        <v>15282.408900787024</v>
      </c>
      <c r="N180" s="112">
        <f t="shared" si="31"/>
        <v>19044</v>
      </c>
      <c r="O180" s="48">
        <f t="shared" si="32"/>
        <v>0</v>
      </c>
      <c r="P180" s="48">
        <f t="shared" si="33"/>
        <v>4000</v>
      </c>
      <c r="Q180" s="48">
        <f>IF(F180&lt;=$D$14,0,'Input Tab'!$C$10*12)</f>
        <v>3000</v>
      </c>
      <c r="R180" s="48">
        <f t="shared" si="37"/>
        <v>32750</v>
      </c>
      <c r="S180" s="48">
        <f t="shared" si="34"/>
        <v>0</v>
      </c>
    </row>
    <row r="181" spans="5:19" ht="12.75">
      <c r="E181" s="38">
        <v>158</v>
      </c>
      <c r="F181" s="34">
        <f t="shared" si="35"/>
        <v>45268.5</v>
      </c>
      <c r="G181" s="40">
        <f t="shared" si="28"/>
        <v>0</v>
      </c>
      <c r="H181" s="40">
        <f t="shared" si="29"/>
        <v>0</v>
      </c>
      <c r="I181" s="40">
        <f t="shared" si="36"/>
        <v>-2883</v>
      </c>
      <c r="J181" s="48">
        <f t="shared" si="30"/>
        <v>10000</v>
      </c>
      <c r="K181" s="48">
        <f t="shared" si="26"/>
        <v>5044</v>
      </c>
      <c r="L181" s="48">
        <f t="shared" si="27"/>
        <v>10000</v>
      </c>
      <c r="M181" s="48">
        <f>IF(F181&lt;=$D$14,G181,M180-M180*'Pension Plotter'!$H$9/1200)</f>
        <v>15225.099867409073</v>
      </c>
      <c r="N181" s="112">
        <f t="shared" si="31"/>
        <v>19044</v>
      </c>
      <c r="O181" s="48">
        <f t="shared" si="32"/>
        <v>0</v>
      </c>
      <c r="P181" s="48">
        <f t="shared" si="33"/>
        <v>4000</v>
      </c>
      <c r="Q181" s="48">
        <f>IF(F181&lt;=$D$14,0,'Input Tab'!$C$10*12)</f>
        <v>3000</v>
      </c>
      <c r="R181" s="48">
        <f t="shared" si="37"/>
        <v>33000</v>
      </c>
      <c r="S181" s="48">
        <f t="shared" si="34"/>
        <v>0</v>
      </c>
    </row>
    <row r="182" spans="5:19" ht="12.75">
      <c r="E182" s="38">
        <v>159</v>
      </c>
      <c r="F182" s="34">
        <f t="shared" si="35"/>
        <v>45299</v>
      </c>
      <c r="G182" s="40">
        <f t="shared" si="28"/>
        <v>0</v>
      </c>
      <c r="H182" s="40">
        <f t="shared" si="29"/>
        <v>0</v>
      </c>
      <c r="I182" s="40">
        <f t="shared" si="36"/>
        <v>-3133</v>
      </c>
      <c r="J182" s="48">
        <f t="shared" si="30"/>
        <v>10000</v>
      </c>
      <c r="K182" s="48">
        <f t="shared" si="26"/>
        <v>5044</v>
      </c>
      <c r="L182" s="48">
        <f t="shared" si="27"/>
        <v>10000</v>
      </c>
      <c r="M182" s="48">
        <f>IF(F182&lt;=$D$14,G182,M181-M181*'Pension Plotter'!$H$9/1200)</f>
        <v>15168.005742906289</v>
      </c>
      <c r="N182" s="112">
        <f t="shared" si="31"/>
        <v>19044</v>
      </c>
      <c r="O182" s="48">
        <f t="shared" si="32"/>
        <v>0</v>
      </c>
      <c r="P182" s="48">
        <f t="shared" si="33"/>
        <v>4000</v>
      </c>
      <c r="Q182" s="48">
        <f>IF(F182&lt;=$D$14,0,'Input Tab'!$C$10*12)</f>
        <v>3000</v>
      </c>
      <c r="R182" s="48">
        <f t="shared" si="37"/>
        <v>33250</v>
      </c>
      <c r="S182" s="48">
        <f t="shared" si="34"/>
        <v>0</v>
      </c>
    </row>
    <row r="183" spans="5:19" ht="12.75">
      <c r="E183" s="38">
        <v>160</v>
      </c>
      <c r="F183" s="34">
        <f t="shared" si="35"/>
        <v>45329.5</v>
      </c>
      <c r="G183" s="40">
        <f t="shared" si="28"/>
        <v>0</v>
      </c>
      <c r="H183" s="40">
        <f t="shared" si="29"/>
        <v>0</v>
      </c>
      <c r="I183" s="40">
        <f t="shared" si="36"/>
        <v>-3383</v>
      </c>
      <c r="J183" s="48">
        <f t="shared" si="30"/>
        <v>10000</v>
      </c>
      <c r="K183" s="48">
        <f t="shared" si="26"/>
        <v>5044</v>
      </c>
      <c r="L183" s="48">
        <f t="shared" si="27"/>
        <v>10000</v>
      </c>
      <c r="M183" s="48">
        <f>IF(F183&lt;=$D$14,G183,M182-M182*'Pension Plotter'!$H$9/1200)</f>
        <v>15111.12572137039</v>
      </c>
      <c r="N183" s="112">
        <f t="shared" si="31"/>
        <v>19044</v>
      </c>
      <c r="O183" s="48">
        <f t="shared" si="32"/>
        <v>0</v>
      </c>
      <c r="P183" s="48">
        <f t="shared" si="33"/>
        <v>4000</v>
      </c>
      <c r="Q183" s="48">
        <f>IF(F183&lt;=$D$14,0,'Input Tab'!$C$10*12)</f>
        <v>3000</v>
      </c>
      <c r="R183" s="48">
        <f t="shared" si="37"/>
        <v>33500</v>
      </c>
      <c r="S183" s="48">
        <f t="shared" si="34"/>
        <v>0</v>
      </c>
    </row>
    <row r="184" spans="5:19" ht="12.75">
      <c r="E184" s="38">
        <v>161</v>
      </c>
      <c r="F184" s="34">
        <f t="shared" si="35"/>
        <v>45360</v>
      </c>
      <c r="G184" s="40">
        <f t="shared" si="28"/>
        <v>0</v>
      </c>
      <c r="H184" s="40">
        <f t="shared" si="29"/>
        <v>0</v>
      </c>
      <c r="I184" s="40">
        <f t="shared" si="36"/>
        <v>-3633</v>
      </c>
      <c r="J184" s="48">
        <f t="shared" si="30"/>
        <v>10000</v>
      </c>
      <c r="K184" s="48">
        <f t="shared" si="26"/>
        <v>5044</v>
      </c>
      <c r="L184" s="48">
        <f t="shared" si="27"/>
        <v>10000</v>
      </c>
      <c r="M184" s="48">
        <f>IF(F184&lt;=$D$14,G184,M183-M183*'Pension Plotter'!$H$9/1200)</f>
        <v>15054.45899991525</v>
      </c>
      <c r="N184" s="112">
        <f t="shared" si="31"/>
        <v>19044</v>
      </c>
      <c r="O184" s="48">
        <f t="shared" si="32"/>
        <v>0</v>
      </c>
      <c r="P184" s="48">
        <f t="shared" si="33"/>
        <v>4000</v>
      </c>
      <c r="Q184" s="48">
        <f>IF(F184&lt;=$D$14,0,'Input Tab'!$C$10*12)</f>
        <v>3000</v>
      </c>
      <c r="R184" s="48">
        <f t="shared" si="37"/>
        <v>33750</v>
      </c>
      <c r="S184" s="48">
        <f t="shared" si="34"/>
        <v>0</v>
      </c>
    </row>
    <row r="185" spans="5:19" ht="12.75">
      <c r="E185" s="38">
        <v>162</v>
      </c>
      <c r="F185" s="34">
        <f t="shared" si="35"/>
        <v>45390.5</v>
      </c>
      <c r="G185" s="40">
        <f t="shared" si="28"/>
        <v>0</v>
      </c>
      <c r="H185" s="40">
        <f t="shared" si="29"/>
        <v>0</v>
      </c>
      <c r="I185" s="40">
        <f t="shared" si="36"/>
        <v>-3883</v>
      </c>
      <c r="J185" s="48">
        <f t="shared" si="30"/>
        <v>10000</v>
      </c>
      <c r="K185" s="48">
        <f t="shared" si="26"/>
        <v>5044</v>
      </c>
      <c r="L185" s="48">
        <f t="shared" si="27"/>
        <v>10000</v>
      </c>
      <c r="M185" s="48">
        <f>IF(F185&lt;=$D$14,G185,M184-M184*'Pension Plotter'!$H$9/1200)</f>
        <v>14998.004778665569</v>
      </c>
      <c r="N185" s="112">
        <f t="shared" si="31"/>
        <v>19044</v>
      </c>
      <c r="O185" s="48">
        <f t="shared" si="32"/>
        <v>0</v>
      </c>
      <c r="P185" s="48">
        <f t="shared" si="33"/>
        <v>4000</v>
      </c>
      <c r="Q185" s="48">
        <f>IF(F185&lt;=$D$14,0,'Input Tab'!$C$10*12)</f>
        <v>3000</v>
      </c>
      <c r="R185" s="48">
        <f t="shared" si="37"/>
        <v>34000</v>
      </c>
      <c r="S185" s="48">
        <f t="shared" si="34"/>
        <v>0</v>
      </c>
    </row>
    <row r="186" spans="5:19" ht="12.75">
      <c r="E186" s="38">
        <v>163</v>
      </c>
      <c r="F186" s="34">
        <f t="shared" si="35"/>
        <v>45421</v>
      </c>
      <c r="G186" s="40">
        <f t="shared" si="28"/>
        <v>0</v>
      </c>
      <c r="H186" s="40">
        <f t="shared" si="29"/>
        <v>0</v>
      </c>
      <c r="I186" s="40">
        <f t="shared" si="36"/>
        <v>-4133</v>
      </c>
      <c r="J186" s="48">
        <f t="shared" si="30"/>
        <v>10000</v>
      </c>
      <c r="K186" s="48">
        <f t="shared" si="26"/>
        <v>5044</v>
      </c>
      <c r="L186" s="48">
        <f t="shared" si="27"/>
        <v>10000</v>
      </c>
      <c r="M186" s="48">
        <f>IF(F186&lt;=$D$14,G186,M185-M185*'Pension Plotter'!$H$9/1200)</f>
        <v>14941.762260745572</v>
      </c>
      <c r="N186" s="112">
        <f t="shared" si="31"/>
        <v>19044</v>
      </c>
      <c r="O186" s="48">
        <f t="shared" si="32"/>
        <v>0</v>
      </c>
      <c r="P186" s="48">
        <f t="shared" si="33"/>
        <v>4000</v>
      </c>
      <c r="Q186" s="48">
        <f>IF(F186&lt;=$D$14,0,'Input Tab'!$C$10*12)</f>
        <v>3000</v>
      </c>
      <c r="R186" s="48">
        <f t="shared" si="37"/>
        <v>34250</v>
      </c>
      <c r="S186" s="48">
        <f t="shared" si="34"/>
        <v>0</v>
      </c>
    </row>
    <row r="187" spans="5:19" ht="12.75">
      <c r="E187" s="38">
        <v>164</v>
      </c>
      <c r="F187" s="34">
        <f t="shared" si="35"/>
        <v>45451.5</v>
      </c>
      <c r="G187" s="40">
        <f t="shared" si="28"/>
        <v>0</v>
      </c>
      <c r="H187" s="40">
        <f t="shared" si="29"/>
        <v>0</v>
      </c>
      <c r="I187" s="40">
        <f t="shared" si="36"/>
        <v>-4383</v>
      </c>
      <c r="J187" s="48">
        <f t="shared" si="30"/>
        <v>10000</v>
      </c>
      <c r="K187" s="48">
        <f t="shared" si="26"/>
        <v>5044</v>
      </c>
      <c r="L187" s="48">
        <f t="shared" si="27"/>
        <v>10000</v>
      </c>
      <c r="M187" s="48">
        <f>IF(F187&lt;=$D$14,G187,M186-M186*'Pension Plotter'!$H$9/1200)</f>
        <v>14885.730652267777</v>
      </c>
      <c r="N187" s="112">
        <f t="shared" si="31"/>
        <v>19044</v>
      </c>
      <c r="O187" s="48">
        <f t="shared" si="32"/>
        <v>0</v>
      </c>
      <c r="P187" s="48">
        <f t="shared" si="33"/>
        <v>4000</v>
      </c>
      <c r="Q187" s="48">
        <f>IF(F187&lt;=$D$14,0,'Input Tab'!$C$10*12)</f>
        <v>3000</v>
      </c>
      <c r="R187" s="48">
        <f t="shared" si="37"/>
        <v>34500</v>
      </c>
      <c r="S187" s="48">
        <f t="shared" si="34"/>
        <v>0</v>
      </c>
    </row>
    <row r="188" spans="5:19" ht="12.75">
      <c r="E188" s="38">
        <v>165</v>
      </c>
      <c r="F188" s="34">
        <f t="shared" si="35"/>
        <v>45482</v>
      </c>
      <c r="G188" s="40">
        <f t="shared" si="28"/>
        <v>0</v>
      </c>
      <c r="H188" s="40">
        <f t="shared" si="29"/>
        <v>0</v>
      </c>
      <c r="I188" s="40">
        <f t="shared" si="36"/>
        <v>-4633</v>
      </c>
      <c r="J188" s="48">
        <f t="shared" si="30"/>
        <v>10000</v>
      </c>
      <c r="K188" s="48">
        <f t="shared" si="26"/>
        <v>5044</v>
      </c>
      <c r="L188" s="48">
        <f t="shared" si="27"/>
        <v>10000</v>
      </c>
      <c r="M188" s="48">
        <f>IF(F188&lt;=$D$14,G188,M187-M187*'Pension Plotter'!$H$9/1200)</f>
        <v>14829.909162321774</v>
      </c>
      <c r="N188" s="112">
        <f t="shared" si="31"/>
        <v>19044</v>
      </c>
      <c r="O188" s="48">
        <f t="shared" si="32"/>
        <v>0</v>
      </c>
      <c r="P188" s="48">
        <f t="shared" si="33"/>
        <v>4000</v>
      </c>
      <c r="Q188" s="48">
        <f>IF(F188&lt;=$D$14,0,'Input Tab'!$C$10*12)</f>
        <v>3000</v>
      </c>
      <c r="R188" s="48">
        <f t="shared" si="37"/>
        <v>34750</v>
      </c>
      <c r="S188" s="48">
        <f t="shared" si="34"/>
        <v>0</v>
      </c>
    </row>
    <row r="189" spans="5:19" ht="12.75">
      <c r="E189" s="38">
        <v>166</v>
      </c>
      <c r="F189" s="34">
        <f t="shared" si="35"/>
        <v>45512.5</v>
      </c>
      <c r="G189" s="40">
        <f t="shared" si="28"/>
        <v>0</v>
      </c>
      <c r="H189" s="40">
        <f t="shared" si="29"/>
        <v>0</v>
      </c>
      <c r="I189" s="40">
        <f t="shared" si="36"/>
        <v>-4883</v>
      </c>
      <c r="J189" s="48">
        <f t="shared" si="30"/>
        <v>10000</v>
      </c>
      <c r="K189" s="48">
        <f t="shared" si="26"/>
        <v>5044</v>
      </c>
      <c r="L189" s="48">
        <f t="shared" si="27"/>
        <v>10000</v>
      </c>
      <c r="M189" s="48">
        <f>IF(F189&lt;=$D$14,G189,M188-M188*'Pension Plotter'!$H$9/1200)</f>
        <v>14774.297002963067</v>
      </c>
      <c r="N189" s="112">
        <f t="shared" si="31"/>
        <v>19044</v>
      </c>
      <c r="O189" s="48">
        <f t="shared" si="32"/>
        <v>0</v>
      </c>
      <c r="P189" s="48">
        <f t="shared" si="33"/>
        <v>4000</v>
      </c>
      <c r="Q189" s="48">
        <f>IF(F189&lt;=$D$14,0,'Input Tab'!$C$10*12)</f>
        <v>3000</v>
      </c>
      <c r="R189" s="48">
        <f t="shared" si="37"/>
        <v>35000</v>
      </c>
      <c r="S189" s="48">
        <f t="shared" si="34"/>
        <v>0</v>
      </c>
    </row>
    <row r="190" spans="5:19" ht="12.75">
      <c r="E190" s="38">
        <v>167</v>
      </c>
      <c r="F190" s="34">
        <f t="shared" si="35"/>
        <v>45543</v>
      </c>
      <c r="G190" s="40">
        <f t="shared" si="28"/>
        <v>0</v>
      </c>
      <c r="H190" s="40">
        <f t="shared" si="29"/>
        <v>0</v>
      </c>
      <c r="I190" s="40">
        <f t="shared" si="36"/>
        <v>-5133</v>
      </c>
      <c r="J190" s="48">
        <f>IF(I190&gt;=$D$13,I190,$D$13)</f>
        <v>10000</v>
      </c>
      <c r="K190" s="48">
        <f t="shared" si="26"/>
        <v>5044</v>
      </c>
      <c r="L190" s="48">
        <f t="shared" si="27"/>
        <v>10000</v>
      </c>
      <c r="M190" s="48">
        <f>IF(F190&lt;=$D$14,G190,M189-M189*'Pension Plotter'!$H$9/1200)</f>
        <v>14718.893389201956</v>
      </c>
      <c r="N190" s="112">
        <f t="shared" si="31"/>
        <v>19044</v>
      </c>
      <c r="O190" s="48">
        <f t="shared" si="32"/>
        <v>0</v>
      </c>
      <c r="P190" s="48">
        <f t="shared" si="33"/>
        <v>4000</v>
      </c>
      <c r="Q190" s="48">
        <f>IF(F190&lt;=$D$14,0,'Input Tab'!$C$10*12)</f>
        <v>3000</v>
      </c>
      <c r="R190" s="48">
        <f t="shared" si="37"/>
        <v>35250</v>
      </c>
      <c r="S190" s="48">
        <f t="shared" si="34"/>
        <v>0</v>
      </c>
    </row>
    <row r="191" spans="5:19" ht="12.75">
      <c r="E191" s="38">
        <v>168</v>
      </c>
      <c r="F191" s="34">
        <f t="shared" si="35"/>
        <v>45573.5</v>
      </c>
      <c r="G191" s="40">
        <f t="shared" si="28"/>
        <v>0</v>
      </c>
      <c r="H191" s="40">
        <f t="shared" si="29"/>
        <v>0</v>
      </c>
      <c r="I191" s="40">
        <f t="shared" si="36"/>
        <v>-5383</v>
      </c>
      <c r="J191" s="48">
        <f aca="true" t="shared" si="38" ref="J191:J254">IF(I191&gt;=$D$13,I191,$D$13)</f>
        <v>10000</v>
      </c>
      <c r="K191" s="48">
        <f t="shared" si="26"/>
        <v>5044</v>
      </c>
      <c r="L191" s="48">
        <f t="shared" si="27"/>
        <v>10000</v>
      </c>
      <c r="M191" s="48">
        <f>IF(F191&lt;=$D$14,G191,M190-M190*'Pension Plotter'!$H$9/1200)</f>
        <v>14663.697538992448</v>
      </c>
      <c r="N191" s="112">
        <f t="shared" si="31"/>
        <v>19044</v>
      </c>
      <c r="O191" s="48">
        <f t="shared" si="32"/>
        <v>0</v>
      </c>
      <c r="P191" s="48">
        <f t="shared" si="33"/>
        <v>4000</v>
      </c>
      <c r="Q191" s="48">
        <f>IF(F191&lt;=$D$14,0,'Input Tab'!$C$10*12)</f>
        <v>3000</v>
      </c>
      <c r="R191" s="48">
        <f t="shared" si="37"/>
        <v>35500</v>
      </c>
      <c r="S191" s="48">
        <f t="shared" si="34"/>
        <v>0</v>
      </c>
    </row>
    <row r="192" spans="5:19" ht="12.75">
      <c r="E192" s="38">
        <v>169</v>
      </c>
      <c r="F192" s="34">
        <f t="shared" si="35"/>
        <v>45604</v>
      </c>
      <c r="G192" s="40">
        <f t="shared" si="28"/>
        <v>0</v>
      </c>
      <c r="H192" s="40">
        <f t="shared" si="29"/>
        <v>0</v>
      </c>
      <c r="I192" s="40">
        <f t="shared" si="36"/>
        <v>-5633</v>
      </c>
      <c r="J192" s="48">
        <f t="shared" si="38"/>
        <v>10000</v>
      </c>
      <c r="K192" s="48">
        <f t="shared" si="26"/>
        <v>5044</v>
      </c>
      <c r="L192" s="48">
        <f t="shared" si="27"/>
        <v>10000</v>
      </c>
      <c r="M192" s="48">
        <f>IF(F192&lt;=$D$14,G192,M191-M191*'Pension Plotter'!$H$9/1200)</f>
        <v>14608.708673221226</v>
      </c>
      <c r="N192" s="112">
        <f t="shared" si="31"/>
        <v>19044</v>
      </c>
      <c r="O192" s="48">
        <f t="shared" si="32"/>
        <v>0</v>
      </c>
      <c r="P192" s="48">
        <f t="shared" si="33"/>
        <v>4000</v>
      </c>
      <c r="Q192" s="48">
        <f>IF(F192&lt;=$D$14,0,'Input Tab'!$C$10*12)</f>
        <v>3000</v>
      </c>
      <c r="R192" s="48">
        <f t="shared" si="37"/>
        <v>35750</v>
      </c>
      <c r="S192" s="48">
        <f t="shared" si="34"/>
        <v>0</v>
      </c>
    </row>
    <row r="193" spans="5:19" ht="12.75">
      <c r="E193" s="38">
        <v>170</v>
      </c>
      <c r="F193" s="34">
        <f t="shared" si="35"/>
        <v>45634.5</v>
      </c>
      <c r="G193" s="40">
        <f t="shared" si="28"/>
        <v>0</v>
      </c>
      <c r="H193" s="40">
        <f t="shared" si="29"/>
        <v>0</v>
      </c>
      <c r="I193" s="40">
        <f t="shared" si="36"/>
        <v>-5883</v>
      </c>
      <c r="J193" s="48">
        <f t="shared" si="38"/>
        <v>10000</v>
      </c>
      <c r="K193" s="48">
        <f t="shared" si="26"/>
        <v>5044</v>
      </c>
      <c r="L193" s="48">
        <f t="shared" si="27"/>
        <v>10000</v>
      </c>
      <c r="M193" s="48">
        <f>IF(F193&lt;=$D$14,G193,M192-M192*'Pension Plotter'!$H$9/1200)</f>
        <v>14553.926015696647</v>
      </c>
      <c r="N193" s="112">
        <f t="shared" si="31"/>
        <v>19044</v>
      </c>
      <c r="O193" s="48">
        <f t="shared" si="32"/>
        <v>0</v>
      </c>
      <c r="P193" s="48">
        <f t="shared" si="33"/>
        <v>4000</v>
      </c>
      <c r="Q193" s="48">
        <f>IF(F193&lt;=$D$14,0,'Input Tab'!$C$10*12)</f>
        <v>3000</v>
      </c>
      <c r="R193" s="48">
        <f t="shared" si="37"/>
        <v>36000</v>
      </c>
      <c r="S193" s="48">
        <f t="shared" si="34"/>
        <v>0</v>
      </c>
    </row>
    <row r="194" spans="5:19" ht="12.75">
      <c r="E194" s="38">
        <v>171</v>
      </c>
      <c r="F194" s="34">
        <f t="shared" si="35"/>
        <v>45665</v>
      </c>
      <c r="G194" s="40">
        <f t="shared" si="28"/>
        <v>0</v>
      </c>
      <c r="H194" s="40">
        <f t="shared" si="29"/>
        <v>0</v>
      </c>
      <c r="I194" s="40">
        <f t="shared" si="36"/>
        <v>-6133</v>
      </c>
      <c r="J194" s="48">
        <f t="shared" si="38"/>
        <v>10000</v>
      </c>
      <c r="K194" s="48">
        <f t="shared" si="26"/>
        <v>5044</v>
      </c>
      <c r="L194" s="48">
        <f t="shared" si="27"/>
        <v>10000</v>
      </c>
      <c r="M194" s="48">
        <f>IF(F194&lt;=$D$14,G194,M193-M193*'Pension Plotter'!$H$9/1200)</f>
        <v>14499.348793137784</v>
      </c>
      <c r="N194" s="112">
        <f t="shared" si="31"/>
        <v>19044</v>
      </c>
      <c r="O194" s="48">
        <f t="shared" si="32"/>
        <v>0</v>
      </c>
      <c r="P194" s="48">
        <f t="shared" si="33"/>
        <v>4000</v>
      </c>
      <c r="Q194" s="48">
        <f>IF(F194&lt;=$D$14,0,'Input Tab'!$C$10*12)</f>
        <v>3000</v>
      </c>
      <c r="R194" s="48">
        <f t="shared" si="37"/>
        <v>36250</v>
      </c>
      <c r="S194" s="48">
        <f t="shared" si="34"/>
        <v>0</v>
      </c>
    </row>
    <row r="195" spans="5:19" ht="12.75">
      <c r="E195" s="38">
        <v>172</v>
      </c>
      <c r="F195" s="34">
        <f t="shared" si="35"/>
        <v>45695.5</v>
      </c>
      <c r="G195" s="40">
        <f t="shared" si="28"/>
        <v>0</v>
      </c>
      <c r="H195" s="40">
        <f t="shared" si="29"/>
        <v>0</v>
      </c>
      <c r="I195" s="40">
        <f t="shared" si="36"/>
        <v>-6383</v>
      </c>
      <c r="J195" s="48">
        <f t="shared" si="38"/>
        <v>10000</v>
      </c>
      <c r="K195" s="48">
        <f t="shared" si="26"/>
        <v>5044</v>
      </c>
      <c r="L195" s="48">
        <f t="shared" si="27"/>
        <v>10000</v>
      </c>
      <c r="M195" s="48">
        <f>IF(F195&lt;=$D$14,G195,M194-M194*'Pension Plotter'!$H$9/1200)</f>
        <v>14444.976235163518</v>
      </c>
      <c r="N195" s="112">
        <f t="shared" si="31"/>
        <v>19044</v>
      </c>
      <c r="O195" s="48">
        <f t="shared" si="32"/>
        <v>0</v>
      </c>
      <c r="P195" s="48">
        <f t="shared" si="33"/>
        <v>4000</v>
      </c>
      <c r="Q195" s="48">
        <f>IF(F195&lt;=$D$14,0,'Input Tab'!$C$10*12)</f>
        <v>3000</v>
      </c>
      <c r="R195" s="48">
        <f t="shared" si="37"/>
        <v>36500</v>
      </c>
      <c r="S195" s="48">
        <f t="shared" si="34"/>
        <v>0</v>
      </c>
    </row>
    <row r="196" spans="5:19" ht="12.75">
      <c r="E196" s="38">
        <v>173</v>
      </c>
      <c r="F196" s="34">
        <f t="shared" si="35"/>
        <v>45726</v>
      </c>
      <c r="G196" s="40">
        <f t="shared" si="28"/>
        <v>0</v>
      </c>
      <c r="H196" s="40">
        <f t="shared" si="29"/>
        <v>0</v>
      </c>
      <c r="I196" s="40">
        <f t="shared" si="36"/>
        <v>-6633</v>
      </c>
      <c r="J196" s="48">
        <f t="shared" si="38"/>
        <v>10000</v>
      </c>
      <c r="K196" s="48">
        <f t="shared" si="26"/>
        <v>5044</v>
      </c>
      <c r="L196" s="48">
        <f t="shared" si="27"/>
        <v>10000</v>
      </c>
      <c r="M196" s="48">
        <f>IF(F196&lt;=$D$14,G196,M195-M195*'Pension Plotter'!$H$9/1200)</f>
        <v>14390.807574281655</v>
      </c>
      <c r="N196" s="112">
        <f t="shared" si="31"/>
        <v>19044</v>
      </c>
      <c r="O196" s="48">
        <f t="shared" si="32"/>
        <v>0</v>
      </c>
      <c r="P196" s="48">
        <f t="shared" si="33"/>
        <v>4000</v>
      </c>
      <c r="Q196" s="48">
        <f>IF(F196&lt;=$D$14,0,'Input Tab'!$C$10*12)</f>
        <v>3000</v>
      </c>
      <c r="R196" s="48">
        <f t="shared" si="37"/>
        <v>36750</v>
      </c>
      <c r="S196" s="48">
        <f t="shared" si="34"/>
        <v>0</v>
      </c>
    </row>
    <row r="197" spans="5:19" ht="12.75">
      <c r="E197" s="38">
        <v>174</v>
      </c>
      <c r="F197" s="34">
        <f t="shared" si="35"/>
        <v>45756.5</v>
      </c>
      <c r="G197" s="40">
        <f t="shared" si="28"/>
        <v>0</v>
      </c>
      <c r="H197" s="40">
        <f t="shared" si="29"/>
        <v>0</v>
      </c>
      <c r="I197" s="40">
        <f t="shared" si="36"/>
        <v>-6883</v>
      </c>
      <c r="J197" s="48">
        <f t="shared" si="38"/>
        <v>10000</v>
      </c>
      <c r="K197" s="48">
        <f t="shared" si="26"/>
        <v>5044</v>
      </c>
      <c r="L197" s="48">
        <f t="shared" si="27"/>
        <v>10000</v>
      </c>
      <c r="M197" s="48">
        <f>IF(F197&lt;=$D$14,G197,M196-M196*'Pension Plotter'!$H$9/1200)</f>
        <v>14336.842045878098</v>
      </c>
      <c r="N197" s="112">
        <f t="shared" si="31"/>
        <v>19044</v>
      </c>
      <c r="O197" s="48">
        <f t="shared" si="32"/>
        <v>0</v>
      </c>
      <c r="P197" s="48">
        <f t="shared" si="33"/>
        <v>4000</v>
      </c>
      <c r="Q197" s="48">
        <f>IF(F197&lt;=$D$14,0,'Input Tab'!$C$10*12)</f>
        <v>3000</v>
      </c>
      <c r="R197" s="48">
        <f t="shared" si="37"/>
        <v>37000</v>
      </c>
      <c r="S197" s="48">
        <f t="shared" si="34"/>
        <v>0</v>
      </c>
    </row>
    <row r="198" spans="5:19" ht="12.75">
      <c r="E198" s="38">
        <v>175</v>
      </c>
      <c r="F198" s="34">
        <f t="shared" si="35"/>
        <v>45787</v>
      </c>
      <c r="G198" s="40">
        <f t="shared" si="28"/>
        <v>0</v>
      </c>
      <c r="H198" s="40">
        <f t="shared" si="29"/>
        <v>0</v>
      </c>
      <c r="I198" s="40">
        <f t="shared" si="36"/>
        <v>-7133</v>
      </c>
      <c r="J198" s="48">
        <f t="shared" si="38"/>
        <v>10000</v>
      </c>
      <c r="K198" s="48">
        <f t="shared" si="26"/>
        <v>5044</v>
      </c>
      <c r="L198" s="48">
        <f t="shared" si="27"/>
        <v>10000</v>
      </c>
      <c r="M198" s="48">
        <f>IF(F198&lt;=$D$14,G198,M197-M197*'Pension Plotter'!$H$9/1200)</f>
        <v>14283.078888206055</v>
      </c>
      <c r="N198" s="112">
        <f t="shared" si="31"/>
        <v>19044</v>
      </c>
      <c r="O198" s="48">
        <f t="shared" si="32"/>
        <v>0</v>
      </c>
      <c r="P198" s="48">
        <f t="shared" si="33"/>
        <v>4000</v>
      </c>
      <c r="Q198" s="48">
        <f>IF(F198&lt;=$D$14,0,'Input Tab'!$C$10*12)</f>
        <v>3000</v>
      </c>
      <c r="R198" s="48">
        <f t="shared" si="37"/>
        <v>37250</v>
      </c>
      <c r="S198" s="48">
        <f t="shared" si="34"/>
        <v>0</v>
      </c>
    </row>
    <row r="199" spans="5:19" ht="12.75">
      <c r="E199" s="38">
        <v>176</v>
      </c>
      <c r="F199" s="34">
        <f t="shared" si="35"/>
        <v>45817.5</v>
      </c>
      <c r="G199" s="40">
        <f t="shared" si="28"/>
        <v>0</v>
      </c>
      <c r="H199" s="40">
        <f t="shared" si="29"/>
        <v>0</v>
      </c>
      <c r="I199" s="40">
        <f t="shared" si="36"/>
        <v>-7383</v>
      </c>
      <c r="J199" s="48">
        <f t="shared" si="38"/>
        <v>10000</v>
      </c>
      <c r="K199" s="48">
        <f t="shared" si="26"/>
        <v>5044</v>
      </c>
      <c r="L199" s="48">
        <f t="shared" si="27"/>
        <v>10000</v>
      </c>
      <c r="M199" s="48">
        <f>IF(F199&lt;=$D$14,G199,M198-M198*'Pension Plotter'!$H$9/1200)</f>
        <v>14229.517342375282</v>
      </c>
      <c r="N199" s="112">
        <f t="shared" si="31"/>
        <v>19044</v>
      </c>
      <c r="O199" s="48">
        <f t="shared" si="32"/>
        <v>0</v>
      </c>
      <c r="P199" s="48">
        <f t="shared" si="33"/>
        <v>4000</v>
      </c>
      <c r="Q199" s="48">
        <f>IF(F199&lt;=$D$14,0,'Input Tab'!$C$10*12)</f>
        <v>3000</v>
      </c>
      <c r="R199" s="48">
        <f t="shared" si="37"/>
        <v>37500</v>
      </c>
      <c r="S199" s="48">
        <f t="shared" si="34"/>
        <v>0</v>
      </c>
    </row>
    <row r="200" spans="5:19" ht="12.75">
      <c r="E200" s="38">
        <v>177</v>
      </c>
      <c r="F200" s="34">
        <f t="shared" si="35"/>
        <v>45848</v>
      </c>
      <c r="G200" s="40">
        <f t="shared" si="28"/>
        <v>0</v>
      </c>
      <c r="H200" s="40">
        <f t="shared" si="29"/>
        <v>0</v>
      </c>
      <c r="I200" s="40">
        <f t="shared" si="36"/>
        <v>-7633</v>
      </c>
      <c r="J200" s="48">
        <f t="shared" si="38"/>
        <v>10000</v>
      </c>
      <c r="K200" s="48">
        <f t="shared" si="26"/>
        <v>5044</v>
      </c>
      <c r="L200" s="48">
        <f t="shared" si="27"/>
        <v>10000</v>
      </c>
      <c r="M200" s="48">
        <f>IF(F200&lt;=$D$14,G200,M199-M199*'Pension Plotter'!$H$9/1200)</f>
        <v>14176.156652341375</v>
      </c>
      <c r="N200" s="112">
        <f t="shared" si="31"/>
        <v>19044</v>
      </c>
      <c r="O200" s="48">
        <f t="shared" si="32"/>
        <v>0</v>
      </c>
      <c r="P200" s="48">
        <f t="shared" si="33"/>
        <v>4000</v>
      </c>
      <c r="Q200" s="48">
        <f>IF(F200&lt;=$D$14,0,'Input Tab'!$C$10*12)</f>
        <v>3000</v>
      </c>
      <c r="R200" s="48">
        <f t="shared" si="37"/>
        <v>37750</v>
      </c>
      <c r="S200" s="48">
        <f t="shared" si="34"/>
        <v>0</v>
      </c>
    </row>
    <row r="201" spans="5:19" ht="12.75">
      <c r="E201" s="38">
        <v>178</v>
      </c>
      <c r="F201" s="34">
        <f t="shared" si="35"/>
        <v>45878.5</v>
      </c>
      <c r="G201" s="40">
        <f t="shared" si="28"/>
        <v>0</v>
      </c>
      <c r="H201" s="40">
        <f t="shared" si="29"/>
        <v>0</v>
      </c>
      <c r="I201" s="40">
        <f t="shared" si="36"/>
        <v>-7883</v>
      </c>
      <c r="J201" s="48">
        <f t="shared" si="38"/>
        <v>10000</v>
      </c>
      <c r="K201" s="48">
        <f t="shared" si="26"/>
        <v>5044</v>
      </c>
      <c r="L201" s="48">
        <f t="shared" si="27"/>
        <v>10000</v>
      </c>
      <c r="M201" s="48">
        <f>IF(F201&lt;=$D$14,G201,M200-M200*'Pension Plotter'!$H$9/1200)</f>
        <v>14122.996064895095</v>
      </c>
      <c r="N201" s="112">
        <f t="shared" si="31"/>
        <v>19044</v>
      </c>
      <c r="O201" s="48">
        <f t="shared" si="32"/>
        <v>0</v>
      </c>
      <c r="P201" s="48">
        <f t="shared" si="33"/>
        <v>4000</v>
      </c>
      <c r="Q201" s="48">
        <f>IF(F201&lt;=$D$14,0,'Input Tab'!$C$10*12)</f>
        <v>3000</v>
      </c>
      <c r="R201" s="48">
        <f t="shared" si="37"/>
        <v>38000</v>
      </c>
      <c r="S201" s="48">
        <f t="shared" si="34"/>
        <v>0</v>
      </c>
    </row>
    <row r="202" spans="5:19" ht="12.75">
      <c r="E202" s="38">
        <v>179</v>
      </c>
      <c r="F202" s="34">
        <f t="shared" si="35"/>
        <v>45909</v>
      </c>
      <c r="G202" s="40">
        <f t="shared" si="28"/>
        <v>0</v>
      </c>
      <c r="H202" s="40">
        <f t="shared" si="29"/>
        <v>0</v>
      </c>
      <c r="I202" s="40">
        <f t="shared" si="36"/>
        <v>-8133</v>
      </c>
      <c r="J202" s="48">
        <f t="shared" si="38"/>
        <v>10000</v>
      </c>
      <c r="K202" s="48">
        <f t="shared" si="26"/>
        <v>5044</v>
      </c>
      <c r="L202" s="48">
        <f t="shared" si="27"/>
        <v>10000</v>
      </c>
      <c r="M202" s="48">
        <f>IF(F202&lt;=$D$14,G202,M201-M201*'Pension Plotter'!$H$9/1200)</f>
        <v>14070.034829651739</v>
      </c>
      <c r="N202" s="112">
        <f t="shared" si="31"/>
        <v>19044</v>
      </c>
      <c r="O202" s="48">
        <f t="shared" si="32"/>
        <v>0</v>
      </c>
      <c r="P202" s="48">
        <f t="shared" si="33"/>
        <v>4000</v>
      </c>
      <c r="Q202" s="48">
        <f>IF(F202&lt;=$D$14,0,'Input Tab'!$C$10*12)</f>
        <v>3000</v>
      </c>
      <c r="R202" s="48">
        <f t="shared" si="37"/>
        <v>38250</v>
      </c>
      <c r="S202" s="48">
        <f t="shared" si="34"/>
        <v>0</v>
      </c>
    </row>
    <row r="203" spans="5:19" ht="12.75">
      <c r="E203" s="38">
        <v>180</v>
      </c>
      <c r="F203" s="34">
        <f t="shared" si="35"/>
        <v>45939.5</v>
      </c>
      <c r="G203" s="40">
        <f t="shared" si="28"/>
        <v>0</v>
      </c>
      <c r="H203" s="40">
        <f t="shared" si="29"/>
        <v>0</v>
      </c>
      <c r="I203" s="40">
        <f t="shared" si="36"/>
        <v>-8383</v>
      </c>
      <c r="J203" s="48">
        <f t="shared" si="38"/>
        <v>10000</v>
      </c>
      <c r="K203" s="48">
        <f t="shared" si="26"/>
        <v>5044</v>
      </c>
      <c r="L203" s="48">
        <f t="shared" si="27"/>
        <v>10000</v>
      </c>
      <c r="M203" s="48">
        <f>IF(F203&lt;=$D$14,G203,M202-M202*'Pension Plotter'!$H$9/1200)</f>
        <v>14017.272199040544</v>
      </c>
      <c r="N203" s="112">
        <f t="shared" si="31"/>
        <v>19044</v>
      </c>
      <c r="O203" s="48">
        <f t="shared" si="32"/>
        <v>0</v>
      </c>
      <c r="P203" s="48">
        <f t="shared" si="33"/>
        <v>4000</v>
      </c>
      <c r="Q203" s="48">
        <f>IF(F203&lt;=$D$14,0,'Input Tab'!$C$10*12)</f>
        <v>3000</v>
      </c>
      <c r="R203" s="48">
        <f t="shared" si="37"/>
        <v>38500</v>
      </c>
      <c r="S203" s="48">
        <f t="shared" si="34"/>
        <v>0</v>
      </c>
    </row>
    <row r="204" spans="5:19" ht="12.75">
      <c r="E204" s="38">
        <v>181</v>
      </c>
      <c r="F204" s="34">
        <f t="shared" si="35"/>
        <v>45970</v>
      </c>
      <c r="G204" s="40">
        <f t="shared" si="28"/>
        <v>0</v>
      </c>
      <c r="H204" s="40">
        <f t="shared" si="29"/>
        <v>0</v>
      </c>
      <c r="I204" s="40">
        <f t="shared" si="36"/>
        <v>-8633</v>
      </c>
      <c r="J204" s="48">
        <f t="shared" si="38"/>
        <v>10000</v>
      </c>
      <c r="K204" s="48">
        <f t="shared" si="26"/>
        <v>5044</v>
      </c>
      <c r="L204" s="48">
        <f t="shared" si="27"/>
        <v>10000</v>
      </c>
      <c r="M204" s="48">
        <f>IF(F204&lt;=$D$14,G204,M203-M203*'Pension Plotter'!$H$9/1200)</f>
        <v>13964.707428294143</v>
      </c>
      <c r="N204" s="112">
        <f t="shared" si="31"/>
        <v>19044</v>
      </c>
      <c r="O204" s="48">
        <f t="shared" si="32"/>
        <v>0</v>
      </c>
      <c r="P204" s="48">
        <f t="shared" si="33"/>
        <v>4000</v>
      </c>
      <c r="Q204" s="48">
        <f>IF(F204&lt;=$D$14,0,'Input Tab'!$C$10*12)</f>
        <v>3000</v>
      </c>
      <c r="R204" s="48">
        <f t="shared" si="37"/>
        <v>38750</v>
      </c>
      <c r="S204" s="48">
        <f t="shared" si="34"/>
        <v>0</v>
      </c>
    </row>
    <row r="205" spans="5:19" ht="12.75">
      <c r="E205" s="38">
        <v>182</v>
      </c>
      <c r="F205" s="34">
        <f t="shared" si="35"/>
        <v>46000.5</v>
      </c>
      <c r="G205" s="40">
        <f t="shared" si="28"/>
        <v>0</v>
      </c>
      <c r="H205" s="40">
        <f t="shared" si="29"/>
        <v>0</v>
      </c>
      <c r="I205" s="40">
        <f t="shared" si="36"/>
        <v>-8883</v>
      </c>
      <c r="J205" s="48">
        <f t="shared" si="38"/>
        <v>10000</v>
      </c>
      <c r="K205" s="48">
        <f t="shared" si="26"/>
        <v>5044</v>
      </c>
      <c r="L205" s="48">
        <f t="shared" si="27"/>
        <v>10000</v>
      </c>
      <c r="M205" s="48">
        <f>IF(F205&lt;=$D$14,G205,M204-M204*'Pension Plotter'!$H$9/1200)</f>
        <v>13912.33977543804</v>
      </c>
      <c r="N205" s="112">
        <f t="shared" si="31"/>
        <v>19044</v>
      </c>
      <c r="O205" s="48">
        <f t="shared" si="32"/>
        <v>0</v>
      </c>
      <c r="P205" s="48">
        <f t="shared" si="33"/>
        <v>4000</v>
      </c>
      <c r="Q205" s="48">
        <f>IF(F205&lt;=$D$14,0,'Input Tab'!$C$10*12)</f>
        <v>3000</v>
      </c>
      <c r="R205" s="48">
        <f t="shared" si="37"/>
        <v>39000</v>
      </c>
      <c r="S205" s="48">
        <f t="shared" si="34"/>
        <v>0</v>
      </c>
    </row>
    <row r="206" spans="5:19" ht="12.75">
      <c r="E206" s="38">
        <v>183</v>
      </c>
      <c r="F206" s="34">
        <f t="shared" si="35"/>
        <v>46031</v>
      </c>
      <c r="G206" s="40">
        <f t="shared" si="28"/>
        <v>0</v>
      </c>
      <c r="H206" s="40">
        <f t="shared" si="29"/>
        <v>0</v>
      </c>
      <c r="I206" s="40">
        <f t="shared" si="36"/>
        <v>-9133</v>
      </c>
      <c r="J206" s="48">
        <f t="shared" si="38"/>
        <v>10000</v>
      </c>
      <c r="K206" s="48">
        <f t="shared" si="26"/>
        <v>5044</v>
      </c>
      <c r="L206" s="48">
        <f t="shared" si="27"/>
        <v>10000</v>
      </c>
      <c r="M206" s="48">
        <f>IF(F206&lt;=$D$14,G206,M205-M205*'Pension Plotter'!$H$9/1200)</f>
        <v>13860.168501280148</v>
      </c>
      <c r="N206" s="112">
        <f t="shared" si="31"/>
        <v>19044</v>
      </c>
      <c r="O206" s="48">
        <f t="shared" si="32"/>
        <v>0</v>
      </c>
      <c r="P206" s="48">
        <f t="shared" si="33"/>
        <v>4000</v>
      </c>
      <c r="Q206" s="48">
        <f>IF(F206&lt;=$D$14,0,'Input Tab'!$C$10*12)</f>
        <v>3000</v>
      </c>
      <c r="R206" s="48">
        <f t="shared" si="37"/>
        <v>39250</v>
      </c>
      <c r="S206" s="48">
        <f t="shared" si="34"/>
        <v>0</v>
      </c>
    </row>
    <row r="207" spans="5:19" ht="12.75">
      <c r="E207" s="38">
        <v>184</v>
      </c>
      <c r="F207" s="34">
        <f t="shared" si="35"/>
        <v>46061.5</v>
      </c>
      <c r="G207" s="40">
        <f t="shared" si="28"/>
        <v>0</v>
      </c>
      <c r="H207" s="40">
        <f t="shared" si="29"/>
        <v>0</v>
      </c>
      <c r="I207" s="40">
        <f t="shared" si="36"/>
        <v>-9383</v>
      </c>
      <c r="J207" s="48">
        <f t="shared" si="38"/>
        <v>10000</v>
      </c>
      <c r="K207" s="48">
        <f t="shared" si="26"/>
        <v>5044</v>
      </c>
      <c r="L207" s="48">
        <f t="shared" si="27"/>
        <v>10000</v>
      </c>
      <c r="M207" s="48">
        <f>IF(F207&lt;=$D$14,G207,M206-M206*'Pension Plotter'!$H$9/1200)</f>
        <v>13808.192869400347</v>
      </c>
      <c r="N207" s="112">
        <f t="shared" si="31"/>
        <v>19044</v>
      </c>
      <c r="O207" s="48">
        <f t="shared" si="32"/>
        <v>0</v>
      </c>
      <c r="P207" s="48">
        <f t="shared" si="33"/>
        <v>4000</v>
      </c>
      <c r="Q207" s="48">
        <f>IF(F207&lt;=$D$14,0,'Input Tab'!$C$10*12)</f>
        <v>3000</v>
      </c>
      <c r="R207" s="48">
        <f t="shared" si="37"/>
        <v>39500</v>
      </c>
      <c r="S207" s="48">
        <f t="shared" si="34"/>
        <v>0</v>
      </c>
    </row>
    <row r="208" spans="5:19" ht="12.75">
      <c r="E208" s="38">
        <v>185</v>
      </c>
      <c r="F208" s="34">
        <f t="shared" si="35"/>
        <v>46092</v>
      </c>
      <c r="G208" s="40">
        <f t="shared" si="28"/>
        <v>0</v>
      </c>
      <c r="H208" s="40">
        <f t="shared" si="29"/>
        <v>0</v>
      </c>
      <c r="I208" s="40">
        <f t="shared" si="36"/>
        <v>-9633</v>
      </c>
      <c r="J208" s="48">
        <f t="shared" si="38"/>
        <v>10000</v>
      </c>
      <c r="K208" s="48">
        <f t="shared" si="26"/>
        <v>5044</v>
      </c>
      <c r="L208" s="48">
        <f t="shared" si="27"/>
        <v>10000</v>
      </c>
      <c r="M208" s="48">
        <f>IF(F208&lt;=$D$14,G208,M207-M207*'Pension Plotter'!$H$9/1200)</f>
        <v>13756.412146140096</v>
      </c>
      <c r="N208" s="112">
        <f t="shared" si="31"/>
        <v>19044</v>
      </c>
      <c r="O208" s="48">
        <f t="shared" si="32"/>
        <v>0</v>
      </c>
      <c r="P208" s="48">
        <f t="shared" si="33"/>
        <v>4000</v>
      </c>
      <c r="Q208" s="48">
        <f>IF(F208&lt;=$D$14,0,'Input Tab'!$C$10*12)</f>
        <v>3000</v>
      </c>
      <c r="R208" s="48">
        <f t="shared" si="37"/>
        <v>39750</v>
      </c>
      <c r="S208" s="48">
        <f t="shared" si="34"/>
        <v>0</v>
      </c>
    </row>
    <row r="209" spans="5:19" ht="12.75">
      <c r="E209" s="38">
        <v>186</v>
      </c>
      <c r="F209" s="34">
        <f t="shared" si="35"/>
        <v>46122.5</v>
      </c>
      <c r="G209" s="40">
        <f t="shared" si="28"/>
        <v>0</v>
      </c>
      <c r="H209" s="40">
        <f t="shared" si="29"/>
        <v>0</v>
      </c>
      <c r="I209" s="40">
        <f t="shared" si="36"/>
        <v>-9883</v>
      </c>
      <c r="J209" s="48">
        <f t="shared" si="38"/>
        <v>10000</v>
      </c>
      <c r="K209" s="48">
        <f t="shared" si="26"/>
        <v>5044</v>
      </c>
      <c r="L209" s="48">
        <f t="shared" si="27"/>
        <v>10000</v>
      </c>
      <c r="M209" s="48">
        <f>IF(F209&lt;=$D$14,G209,M208-M208*'Pension Plotter'!$H$9/1200)</f>
        <v>13704.82560059207</v>
      </c>
      <c r="N209" s="112">
        <f t="shared" si="31"/>
        <v>19044</v>
      </c>
      <c r="O209" s="48">
        <f t="shared" si="32"/>
        <v>0</v>
      </c>
      <c r="P209" s="48">
        <f t="shared" si="33"/>
        <v>4000</v>
      </c>
      <c r="Q209" s="48">
        <f>IF(F209&lt;=$D$14,0,'Input Tab'!$C$10*12)</f>
        <v>3000</v>
      </c>
      <c r="R209" s="48">
        <f t="shared" si="37"/>
        <v>40000</v>
      </c>
      <c r="S209" s="48">
        <f t="shared" si="34"/>
        <v>0</v>
      </c>
    </row>
    <row r="210" spans="5:19" ht="12.75">
      <c r="E210" s="38">
        <v>187</v>
      </c>
      <c r="F210" s="34">
        <f t="shared" si="35"/>
        <v>46153</v>
      </c>
      <c r="G210" s="40">
        <f t="shared" si="28"/>
        <v>0</v>
      </c>
      <c r="H210" s="40">
        <f t="shared" si="29"/>
        <v>0</v>
      </c>
      <c r="I210" s="40">
        <f t="shared" si="36"/>
        <v>-10133</v>
      </c>
      <c r="J210" s="48">
        <f t="shared" si="38"/>
        <v>10000</v>
      </c>
      <c r="K210" s="48">
        <f t="shared" si="26"/>
        <v>5044</v>
      </c>
      <c r="L210" s="48">
        <f t="shared" si="27"/>
        <v>10000</v>
      </c>
      <c r="M210" s="48">
        <f>IF(F210&lt;=$D$14,G210,M209-M209*'Pension Plotter'!$H$9/1200)</f>
        <v>13653.43250458985</v>
      </c>
      <c r="N210" s="112">
        <f t="shared" si="31"/>
        <v>19044</v>
      </c>
      <c r="O210" s="48">
        <f t="shared" si="32"/>
        <v>0</v>
      </c>
      <c r="P210" s="48">
        <f t="shared" si="33"/>
        <v>4000</v>
      </c>
      <c r="Q210" s="48">
        <f>IF(F210&lt;=$D$14,0,'Input Tab'!$C$10*12)</f>
        <v>3000</v>
      </c>
      <c r="R210" s="48">
        <f t="shared" si="37"/>
        <v>40250</v>
      </c>
      <c r="S210" s="48">
        <f t="shared" si="34"/>
        <v>0</v>
      </c>
    </row>
    <row r="211" spans="5:19" ht="12.75">
      <c r="E211" s="38">
        <v>188</v>
      </c>
      <c r="F211" s="34">
        <f t="shared" si="35"/>
        <v>46183.5</v>
      </c>
      <c r="G211" s="40">
        <f t="shared" si="28"/>
        <v>0</v>
      </c>
      <c r="H211" s="40">
        <f t="shared" si="29"/>
        <v>0</v>
      </c>
      <c r="I211" s="40">
        <f t="shared" si="36"/>
        <v>-10383</v>
      </c>
      <c r="J211" s="48">
        <f t="shared" si="38"/>
        <v>10000</v>
      </c>
      <c r="K211" s="48">
        <f t="shared" si="26"/>
        <v>5044</v>
      </c>
      <c r="L211" s="48">
        <f t="shared" si="27"/>
        <v>10000</v>
      </c>
      <c r="M211" s="48">
        <f>IF(F211&lt;=$D$14,G211,M210-M210*'Pension Plotter'!$H$9/1200)</f>
        <v>13602.232132697638</v>
      </c>
      <c r="N211" s="112">
        <f t="shared" si="31"/>
        <v>19044</v>
      </c>
      <c r="O211" s="48">
        <f t="shared" si="32"/>
        <v>0</v>
      </c>
      <c r="P211" s="48">
        <f t="shared" si="33"/>
        <v>4000</v>
      </c>
      <c r="Q211" s="48">
        <f>IF(F211&lt;=$D$14,0,'Input Tab'!$C$10*12)</f>
        <v>3000</v>
      </c>
      <c r="R211" s="48">
        <f t="shared" si="37"/>
        <v>40500</v>
      </c>
      <c r="S211" s="48">
        <f t="shared" si="34"/>
        <v>0</v>
      </c>
    </row>
    <row r="212" spans="5:19" ht="12.75">
      <c r="E212" s="38">
        <v>189</v>
      </c>
      <c r="F212" s="34">
        <f t="shared" si="35"/>
        <v>46214</v>
      </c>
      <c r="G212" s="40">
        <f t="shared" si="28"/>
        <v>0</v>
      </c>
      <c r="H212" s="40">
        <f t="shared" si="29"/>
        <v>0</v>
      </c>
      <c r="I212" s="40">
        <f t="shared" si="36"/>
        <v>-10633</v>
      </c>
      <c r="J212" s="48">
        <f t="shared" si="38"/>
        <v>10000</v>
      </c>
      <c r="K212" s="48">
        <f t="shared" si="26"/>
        <v>5044</v>
      </c>
      <c r="L212" s="48">
        <f t="shared" si="27"/>
        <v>10000</v>
      </c>
      <c r="M212" s="48">
        <f>IF(F212&lt;=$D$14,G212,M211-M211*'Pension Plotter'!$H$9/1200)</f>
        <v>13551.223762200021</v>
      </c>
      <c r="N212" s="112">
        <f t="shared" si="31"/>
        <v>19044</v>
      </c>
      <c r="O212" s="48">
        <f t="shared" si="32"/>
        <v>0</v>
      </c>
      <c r="P212" s="48">
        <f t="shared" si="33"/>
        <v>4000</v>
      </c>
      <c r="Q212" s="48">
        <f>IF(F212&lt;=$D$14,0,'Input Tab'!$C$10*12)</f>
        <v>3000</v>
      </c>
      <c r="R212" s="48">
        <f t="shared" si="37"/>
        <v>40750</v>
      </c>
      <c r="S212" s="48">
        <f t="shared" si="34"/>
        <v>0</v>
      </c>
    </row>
    <row r="213" spans="5:19" ht="12.75">
      <c r="E213" s="38">
        <v>190</v>
      </c>
      <c r="F213" s="34">
        <f t="shared" si="35"/>
        <v>46244.5</v>
      </c>
      <c r="G213" s="40">
        <f t="shared" si="28"/>
        <v>0</v>
      </c>
      <c r="H213" s="40">
        <f t="shared" si="29"/>
        <v>0</v>
      </c>
      <c r="I213" s="40">
        <f t="shared" si="36"/>
        <v>-10883</v>
      </c>
      <c r="J213" s="48">
        <f t="shared" si="38"/>
        <v>10000</v>
      </c>
      <c r="K213" s="48">
        <f t="shared" si="26"/>
        <v>5044</v>
      </c>
      <c r="L213" s="48">
        <f t="shared" si="27"/>
        <v>10000</v>
      </c>
      <c r="M213" s="48">
        <f>IF(F213&lt;=$D$14,G213,M212-M212*'Pension Plotter'!$H$9/1200)</f>
        <v>13500.406673091771</v>
      </c>
      <c r="N213" s="112">
        <f t="shared" si="31"/>
        <v>19044</v>
      </c>
      <c r="O213" s="48">
        <f t="shared" si="32"/>
        <v>0</v>
      </c>
      <c r="P213" s="48">
        <f t="shared" si="33"/>
        <v>4000</v>
      </c>
      <c r="Q213" s="48">
        <f>IF(F213&lt;=$D$14,0,'Input Tab'!$C$10*12)</f>
        <v>3000</v>
      </c>
      <c r="R213" s="48">
        <f t="shared" si="37"/>
        <v>41000</v>
      </c>
      <c r="S213" s="48">
        <f t="shared" si="34"/>
        <v>0</v>
      </c>
    </row>
    <row r="214" spans="5:19" ht="12.75">
      <c r="E214" s="38">
        <v>191</v>
      </c>
      <c r="F214" s="34">
        <f t="shared" si="35"/>
        <v>46275</v>
      </c>
      <c r="G214" s="40">
        <f t="shared" si="28"/>
        <v>0</v>
      </c>
      <c r="H214" s="40">
        <f t="shared" si="29"/>
        <v>0</v>
      </c>
      <c r="I214" s="40">
        <f t="shared" si="36"/>
        <v>-11133</v>
      </c>
      <c r="J214" s="48">
        <f t="shared" si="38"/>
        <v>10000</v>
      </c>
      <c r="K214" s="48">
        <f t="shared" si="26"/>
        <v>5044</v>
      </c>
      <c r="L214" s="48">
        <f t="shared" si="27"/>
        <v>10000</v>
      </c>
      <c r="M214" s="48">
        <f>IF(F214&lt;=$D$14,G214,M213-M213*'Pension Plotter'!$H$9/1200)</f>
        <v>13449.780148067677</v>
      </c>
      <c r="N214" s="112">
        <f t="shared" si="31"/>
        <v>19044</v>
      </c>
      <c r="O214" s="48">
        <f t="shared" si="32"/>
        <v>0</v>
      </c>
      <c r="P214" s="48">
        <f t="shared" si="33"/>
        <v>4000</v>
      </c>
      <c r="Q214" s="48">
        <f>IF(F214&lt;=$D$14,0,'Input Tab'!$C$10*12)</f>
        <v>3000</v>
      </c>
      <c r="R214" s="48">
        <f t="shared" si="37"/>
        <v>41250</v>
      </c>
      <c r="S214" s="48">
        <f t="shared" si="34"/>
        <v>0</v>
      </c>
    </row>
    <row r="215" spans="5:19" ht="12.75">
      <c r="E215" s="38">
        <v>192</v>
      </c>
      <c r="F215" s="34">
        <f t="shared" si="35"/>
        <v>46305.5</v>
      </c>
      <c r="G215" s="40">
        <f t="shared" si="28"/>
        <v>0</v>
      </c>
      <c r="H215" s="40">
        <f t="shared" si="29"/>
        <v>0</v>
      </c>
      <c r="I215" s="40">
        <f t="shared" si="36"/>
        <v>-11383</v>
      </c>
      <c r="J215" s="48">
        <f t="shared" si="38"/>
        <v>10000</v>
      </c>
      <c r="K215" s="48">
        <f t="shared" si="26"/>
        <v>5044</v>
      </c>
      <c r="L215" s="48">
        <f t="shared" si="27"/>
        <v>10000</v>
      </c>
      <c r="M215" s="48">
        <f>IF(F215&lt;=$D$14,G215,M214-M214*'Pension Plotter'!$H$9/1200)</f>
        <v>13399.343472512423</v>
      </c>
      <c r="N215" s="112">
        <f t="shared" si="31"/>
        <v>19044</v>
      </c>
      <c r="O215" s="48">
        <f t="shared" si="32"/>
        <v>0</v>
      </c>
      <c r="P215" s="48">
        <f t="shared" si="33"/>
        <v>4000</v>
      </c>
      <c r="Q215" s="48">
        <f>IF(F215&lt;=$D$14,0,'Input Tab'!$C$10*12)</f>
        <v>3000</v>
      </c>
      <c r="R215" s="48">
        <f t="shared" si="37"/>
        <v>41500</v>
      </c>
      <c r="S215" s="48">
        <f t="shared" si="34"/>
        <v>0</v>
      </c>
    </row>
    <row r="216" spans="5:19" ht="12.75">
      <c r="E216" s="38">
        <v>193</v>
      </c>
      <c r="F216" s="34">
        <f t="shared" si="35"/>
        <v>46336</v>
      </c>
      <c r="G216" s="40">
        <f t="shared" si="28"/>
        <v>0</v>
      </c>
      <c r="H216" s="40">
        <f t="shared" si="29"/>
        <v>0</v>
      </c>
      <c r="I216" s="40">
        <f t="shared" si="36"/>
        <v>-11633</v>
      </c>
      <c r="J216" s="48">
        <f t="shared" si="38"/>
        <v>10000</v>
      </c>
      <c r="K216" s="48">
        <f aca="true" t="shared" si="39" ref="K216:K279">IF(F216&lt;($D$8+65*365),0,$D$16)</f>
        <v>5044</v>
      </c>
      <c r="L216" s="48">
        <f aca="true" t="shared" si="40" ref="L216:L279">IF(F216&lt;=$D$17,0,$D$15)</f>
        <v>10000</v>
      </c>
      <c r="M216" s="48">
        <f>IF(F216&lt;=$D$14,G216,M215-M215*'Pension Plotter'!$H$9/1200)</f>
        <v>13349.0959344905</v>
      </c>
      <c r="N216" s="112">
        <f t="shared" si="31"/>
        <v>19044</v>
      </c>
      <c r="O216" s="48">
        <f t="shared" si="32"/>
        <v>0</v>
      </c>
      <c r="P216" s="48">
        <f t="shared" si="33"/>
        <v>4000</v>
      </c>
      <c r="Q216" s="48">
        <f>IF(F216&lt;=$D$14,0,'Input Tab'!$C$10*12)</f>
        <v>3000</v>
      </c>
      <c r="R216" s="48">
        <f t="shared" si="37"/>
        <v>41750</v>
      </c>
      <c r="S216" s="48">
        <f t="shared" si="34"/>
        <v>0</v>
      </c>
    </row>
    <row r="217" spans="5:19" ht="12.75">
      <c r="E217" s="38">
        <v>194</v>
      </c>
      <c r="F217" s="34">
        <f t="shared" si="35"/>
        <v>46366.5</v>
      </c>
      <c r="G217" s="40">
        <f aca="true" t="shared" si="41" ref="G217:G280">IF($F217&lt;$D$14,$D$9,0)</f>
        <v>0</v>
      </c>
      <c r="H217" s="40">
        <f aca="true" t="shared" si="42" ref="H217:H280">IF($F217&lt;$D$14,$D$9/12,0)</f>
        <v>0</v>
      </c>
      <c r="I217" s="40">
        <f t="shared" si="36"/>
        <v>-11883</v>
      </c>
      <c r="J217" s="48">
        <f t="shared" si="38"/>
        <v>10000</v>
      </c>
      <c r="K217" s="48">
        <f t="shared" si="39"/>
        <v>5044</v>
      </c>
      <c r="L217" s="48">
        <f t="shared" si="40"/>
        <v>10000</v>
      </c>
      <c r="M217" s="48">
        <f>IF(F217&lt;=$D$14,G217,M216-M216*'Pension Plotter'!$H$9/1200)</f>
        <v>13299.03682473616</v>
      </c>
      <c r="N217" s="112">
        <f aca="true" t="shared" si="43" ref="N217:N280">O217+L217+K217+G217+P217</f>
        <v>19044</v>
      </c>
      <c r="O217" s="48">
        <f aca="true" t="shared" si="44" ref="O217:O280">IF(Q217=S217,S217,0)</f>
        <v>0</v>
      </c>
      <c r="P217" s="48">
        <f aca="true" t="shared" si="45" ref="P217:P280">IF(F217&lt;=$D$19,0,$D$18)</f>
        <v>4000</v>
      </c>
      <c r="Q217" s="48">
        <f>IF(F217&lt;=$D$14,0,'Input Tab'!$C$10*12)</f>
        <v>3000</v>
      </c>
      <c r="R217" s="48">
        <f t="shared" si="37"/>
        <v>42000</v>
      </c>
      <c r="S217" s="48">
        <f aca="true" t="shared" si="46" ref="S217:S280">IF(R217&lt;=$D$10-$D$13,$D$12*12,0)</f>
        <v>0</v>
      </c>
    </row>
    <row r="218" spans="5:19" ht="12.75">
      <c r="E218" s="38">
        <v>195</v>
      </c>
      <c r="F218" s="34">
        <f t="shared" si="35"/>
        <v>46397</v>
      </c>
      <c r="G218" s="40">
        <f t="shared" si="41"/>
        <v>0</v>
      </c>
      <c r="H218" s="40">
        <f t="shared" si="42"/>
        <v>0</v>
      </c>
      <c r="I218" s="40">
        <f t="shared" si="36"/>
        <v>-12133</v>
      </c>
      <c r="J218" s="48">
        <f t="shared" si="38"/>
        <v>10000</v>
      </c>
      <c r="K218" s="48">
        <f t="shared" si="39"/>
        <v>5044</v>
      </c>
      <c r="L218" s="48">
        <f t="shared" si="40"/>
        <v>10000</v>
      </c>
      <c r="M218" s="48">
        <f>IF(F218&lt;=$D$14,G218,M217-M217*'Pension Plotter'!$H$9/1200)</f>
        <v>13249.1654366434</v>
      </c>
      <c r="N218" s="112">
        <f t="shared" si="43"/>
        <v>19044</v>
      </c>
      <c r="O218" s="48">
        <f t="shared" si="44"/>
        <v>0</v>
      </c>
      <c r="P218" s="48">
        <f t="shared" si="45"/>
        <v>4000</v>
      </c>
      <c r="Q218" s="48">
        <f>IF(F218&lt;=$D$14,0,'Input Tab'!$C$10*12)</f>
        <v>3000</v>
      </c>
      <c r="R218" s="48">
        <f t="shared" si="37"/>
        <v>42250</v>
      </c>
      <c r="S218" s="48">
        <f t="shared" si="46"/>
        <v>0</v>
      </c>
    </row>
    <row r="219" spans="5:19" ht="12.75">
      <c r="E219" s="38">
        <v>196</v>
      </c>
      <c r="F219" s="34">
        <f aca="true" t="shared" si="47" ref="F219:F282">F218+30.5</f>
        <v>46427.5</v>
      </c>
      <c r="G219" s="40">
        <f t="shared" si="41"/>
        <v>0</v>
      </c>
      <c r="H219" s="40">
        <f t="shared" si="42"/>
        <v>0</v>
      </c>
      <c r="I219" s="40">
        <f t="shared" si="36"/>
        <v>-12383</v>
      </c>
      <c r="J219" s="48">
        <f t="shared" si="38"/>
        <v>10000</v>
      </c>
      <c r="K219" s="48">
        <f t="shared" si="39"/>
        <v>5044</v>
      </c>
      <c r="L219" s="48">
        <f t="shared" si="40"/>
        <v>10000</v>
      </c>
      <c r="M219" s="48">
        <f>IF(F219&lt;=$D$14,G219,M218-M218*'Pension Plotter'!$H$9/1200)</f>
        <v>13199.481066255987</v>
      </c>
      <c r="N219" s="112">
        <f t="shared" si="43"/>
        <v>19044</v>
      </c>
      <c r="O219" s="48">
        <f t="shared" si="44"/>
        <v>0</v>
      </c>
      <c r="P219" s="48">
        <f t="shared" si="45"/>
        <v>4000</v>
      </c>
      <c r="Q219" s="48">
        <f>IF(F219&lt;=$D$14,0,'Input Tab'!$C$10*12)</f>
        <v>3000</v>
      </c>
      <c r="R219" s="48">
        <f t="shared" si="37"/>
        <v>42500</v>
      </c>
      <c r="S219" s="48">
        <f t="shared" si="46"/>
        <v>0</v>
      </c>
    </row>
    <row r="220" spans="5:19" ht="12.75">
      <c r="E220" s="38">
        <v>197</v>
      </c>
      <c r="F220" s="34">
        <f t="shared" si="47"/>
        <v>46458</v>
      </c>
      <c r="G220" s="40">
        <f t="shared" si="41"/>
        <v>0</v>
      </c>
      <c r="H220" s="40">
        <f t="shared" si="42"/>
        <v>0</v>
      </c>
      <c r="I220" s="40">
        <f t="shared" si="36"/>
        <v>-12633</v>
      </c>
      <c r="J220" s="48">
        <f t="shared" si="38"/>
        <v>10000</v>
      </c>
      <c r="K220" s="48">
        <f t="shared" si="39"/>
        <v>5044</v>
      </c>
      <c r="L220" s="48">
        <f t="shared" si="40"/>
        <v>10000</v>
      </c>
      <c r="M220" s="48">
        <f>IF(F220&lt;=$D$14,G220,M219-M219*'Pension Plotter'!$H$9/1200)</f>
        <v>13149.983012257526</v>
      </c>
      <c r="N220" s="112">
        <f t="shared" si="43"/>
        <v>19044</v>
      </c>
      <c r="O220" s="48">
        <f t="shared" si="44"/>
        <v>0</v>
      </c>
      <c r="P220" s="48">
        <f t="shared" si="45"/>
        <v>4000</v>
      </c>
      <c r="Q220" s="48">
        <f>IF(F220&lt;=$D$14,0,'Input Tab'!$C$10*12)</f>
        <v>3000</v>
      </c>
      <c r="R220" s="48">
        <f t="shared" si="37"/>
        <v>42750</v>
      </c>
      <c r="S220" s="48">
        <f t="shared" si="46"/>
        <v>0</v>
      </c>
    </row>
    <row r="221" spans="5:19" ht="12.75">
      <c r="E221" s="38">
        <v>198</v>
      </c>
      <c r="F221" s="34">
        <f t="shared" si="47"/>
        <v>46488.5</v>
      </c>
      <c r="G221" s="40">
        <f t="shared" si="41"/>
        <v>0</v>
      </c>
      <c r="H221" s="40">
        <f t="shared" si="42"/>
        <v>0</v>
      </c>
      <c r="I221" s="40">
        <f t="shared" si="36"/>
        <v>-12883</v>
      </c>
      <c r="J221" s="48">
        <f t="shared" si="38"/>
        <v>10000</v>
      </c>
      <c r="K221" s="48">
        <f t="shared" si="39"/>
        <v>5044</v>
      </c>
      <c r="L221" s="48">
        <f t="shared" si="40"/>
        <v>10000</v>
      </c>
      <c r="M221" s="48">
        <f>IF(F221&lt;=$D$14,G221,M220-M220*'Pension Plotter'!$H$9/1200)</f>
        <v>13100.67057596156</v>
      </c>
      <c r="N221" s="112">
        <f t="shared" si="43"/>
        <v>19044</v>
      </c>
      <c r="O221" s="48">
        <f t="shared" si="44"/>
        <v>0</v>
      </c>
      <c r="P221" s="48">
        <f t="shared" si="45"/>
        <v>4000</v>
      </c>
      <c r="Q221" s="48">
        <f>IF(F221&lt;=$D$14,0,'Input Tab'!$C$10*12)</f>
        <v>3000</v>
      </c>
      <c r="R221" s="48">
        <f t="shared" si="37"/>
        <v>43000</v>
      </c>
      <c r="S221" s="48">
        <f t="shared" si="46"/>
        <v>0</v>
      </c>
    </row>
    <row r="222" spans="5:19" ht="12.75">
      <c r="E222" s="38">
        <v>199</v>
      </c>
      <c r="F222" s="34">
        <f t="shared" si="47"/>
        <v>46519</v>
      </c>
      <c r="G222" s="40">
        <f t="shared" si="41"/>
        <v>0</v>
      </c>
      <c r="H222" s="40">
        <f t="shared" si="42"/>
        <v>0</v>
      </c>
      <c r="I222" s="40">
        <f t="shared" si="36"/>
        <v>-13133</v>
      </c>
      <c r="J222" s="48">
        <f t="shared" si="38"/>
        <v>10000</v>
      </c>
      <c r="K222" s="48">
        <f t="shared" si="39"/>
        <v>5044</v>
      </c>
      <c r="L222" s="48">
        <f t="shared" si="40"/>
        <v>10000</v>
      </c>
      <c r="M222" s="48">
        <f>IF(F222&lt;=$D$14,G222,M221-M221*'Pension Plotter'!$H$9/1200)</f>
        <v>13051.543061301703</v>
      </c>
      <c r="N222" s="112">
        <f t="shared" si="43"/>
        <v>19044</v>
      </c>
      <c r="O222" s="48">
        <f t="shared" si="44"/>
        <v>0</v>
      </c>
      <c r="P222" s="48">
        <f t="shared" si="45"/>
        <v>4000</v>
      </c>
      <c r="Q222" s="48">
        <f>IF(F222&lt;=$D$14,0,'Input Tab'!$C$10*12)</f>
        <v>3000</v>
      </c>
      <c r="R222" s="48">
        <f t="shared" si="37"/>
        <v>43250</v>
      </c>
      <c r="S222" s="48">
        <f t="shared" si="46"/>
        <v>0</v>
      </c>
    </row>
    <row r="223" spans="5:19" ht="12.75">
      <c r="E223" s="38">
        <v>200</v>
      </c>
      <c r="F223" s="34">
        <f t="shared" si="47"/>
        <v>46549.5</v>
      </c>
      <c r="G223" s="40">
        <f t="shared" si="41"/>
        <v>0</v>
      </c>
      <c r="H223" s="40">
        <f t="shared" si="42"/>
        <v>0</v>
      </c>
      <c r="I223" s="40">
        <f t="shared" si="36"/>
        <v>-13383</v>
      </c>
      <c r="J223" s="48">
        <f t="shared" si="38"/>
        <v>10000</v>
      </c>
      <c r="K223" s="48">
        <f t="shared" si="39"/>
        <v>5044</v>
      </c>
      <c r="L223" s="48">
        <f t="shared" si="40"/>
        <v>10000</v>
      </c>
      <c r="M223" s="48">
        <f>IF(F223&lt;=$D$14,G223,M222-M222*'Pension Plotter'!$H$9/1200)</f>
        <v>13002.599774821821</v>
      </c>
      <c r="N223" s="112">
        <f t="shared" si="43"/>
        <v>19044</v>
      </c>
      <c r="O223" s="48">
        <f t="shared" si="44"/>
        <v>0</v>
      </c>
      <c r="P223" s="48">
        <f t="shared" si="45"/>
        <v>4000</v>
      </c>
      <c r="Q223" s="48">
        <f>IF(F223&lt;=$D$14,0,'Input Tab'!$C$10*12)</f>
        <v>3000</v>
      </c>
      <c r="R223" s="48">
        <f t="shared" si="37"/>
        <v>43500</v>
      </c>
      <c r="S223" s="48">
        <f t="shared" si="46"/>
        <v>0</v>
      </c>
    </row>
    <row r="224" spans="5:19" ht="12.75">
      <c r="E224" s="38">
        <v>201</v>
      </c>
      <c r="F224" s="34">
        <f t="shared" si="47"/>
        <v>46580</v>
      </c>
      <c r="G224" s="40">
        <f t="shared" si="41"/>
        <v>0</v>
      </c>
      <c r="H224" s="40">
        <f t="shared" si="42"/>
        <v>0</v>
      </c>
      <c r="I224" s="40">
        <f t="shared" si="36"/>
        <v>-13633</v>
      </c>
      <c r="J224" s="48">
        <f t="shared" si="38"/>
        <v>10000</v>
      </c>
      <c r="K224" s="48">
        <f t="shared" si="39"/>
        <v>5044</v>
      </c>
      <c r="L224" s="48">
        <f t="shared" si="40"/>
        <v>10000</v>
      </c>
      <c r="M224" s="48">
        <f>IF(F224&lt;=$D$14,G224,M223-M223*'Pension Plotter'!$H$9/1200)</f>
        <v>12953.840025666239</v>
      </c>
      <c r="N224" s="112">
        <f t="shared" si="43"/>
        <v>19044</v>
      </c>
      <c r="O224" s="48">
        <f t="shared" si="44"/>
        <v>0</v>
      </c>
      <c r="P224" s="48">
        <f t="shared" si="45"/>
        <v>4000</v>
      </c>
      <c r="Q224" s="48">
        <f>IF(F224&lt;=$D$14,0,'Input Tab'!$C$10*12)</f>
        <v>3000</v>
      </c>
      <c r="R224" s="48">
        <f t="shared" si="37"/>
        <v>43750</v>
      </c>
      <c r="S224" s="48">
        <f t="shared" si="46"/>
        <v>0</v>
      </c>
    </row>
    <row r="225" spans="5:19" ht="12.75">
      <c r="E225" s="38">
        <v>202</v>
      </c>
      <c r="F225" s="34">
        <f t="shared" si="47"/>
        <v>46610.5</v>
      </c>
      <c r="G225" s="40">
        <f t="shared" si="41"/>
        <v>0</v>
      </c>
      <c r="H225" s="40">
        <f t="shared" si="42"/>
        <v>0</v>
      </c>
      <c r="I225" s="40">
        <f t="shared" si="36"/>
        <v>-13883</v>
      </c>
      <c r="J225" s="48">
        <f t="shared" si="38"/>
        <v>10000</v>
      </c>
      <c r="K225" s="48">
        <f t="shared" si="39"/>
        <v>5044</v>
      </c>
      <c r="L225" s="48">
        <f t="shared" si="40"/>
        <v>10000</v>
      </c>
      <c r="M225" s="48">
        <f>IF(F225&lt;=$D$14,G225,M224-M224*'Pension Plotter'!$H$9/1200)</f>
        <v>12905.26312556999</v>
      </c>
      <c r="N225" s="112">
        <f t="shared" si="43"/>
        <v>19044</v>
      </c>
      <c r="O225" s="48">
        <f t="shared" si="44"/>
        <v>0</v>
      </c>
      <c r="P225" s="48">
        <f t="shared" si="45"/>
        <v>4000</v>
      </c>
      <c r="Q225" s="48">
        <f>IF(F225&lt;=$D$14,0,'Input Tab'!$C$10*12)</f>
        <v>3000</v>
      </c>
      <c r="R225" s="48">
        <f t="shared" si="37"/>
        <v>44000</v>
      </c>
      <c r="S225" s="48">
        <f t="shared" si="46"/>
        <v>0</v>
      </c>
    </row>
    <row r="226" spans="5:19" ht="12.75">
      <c r="E226" s="38">
        <v>203</v>
      </c>
      <c r="F226" s="34">
        <f t="shared" si="47"/>
        <v>46641</v>
      </c>
      <c r="G226" s="40">
        <f t="shared" si="41"/>
        <v>0</v>
      </c>
      <c r="H226" s="40">
        <f t="shared" si="42"/>
        <v>0</v>
      </c>
      <c r="I226" s="40">
        <f t="shared" si="36"/>
        <v>-14133</v>
      </c>
      <c r="J226" s="48">
        <f t="shared" si="38"/>
        <v>10000</v>
      </c>
      <c r="K226" s="48">
        <f t="shared" si="39"/>
        <v>5044</v>
      </c>
      <c r="L226" s="48">
        <f t="shared" si="40"/>
        <v>10000</v>
      </c>
      <c r="M226" s="48">
        <f>IF(F226&lt;=$D$14,G226,M225-M225*'Pension Plotter'!$H$9/1200)</f>
        <v>12856.868388849103</v>
      </c>
      <c r="N226" s="112">
        <f t="shared" si="43"/>
        <v>19044</v>
      </c>
      <c r="O226" s="48">
        <f t="shared" si="44"/>
        <v>0</v>
      </c>
      <c r="P226" s="48">
        <f t="shared" si="45"/>
        <v>4000</v>
      </c>
      <c r="Q226" s="48">
        <f>IF(F226&lt;=$D$14,0,'Input Tab'!$C$10*12)</f>
        <v>3000</v>
      </c>
      <c r="R226" s="48">
        <f t="shared" si="37"/>
        <v>44250</v>
      </c>
      <c r="S226" s="48">
        <f t="shared" si="46"/>
        <v>0</v>
      </c>
    </row>
    <row r="227" spans="5:19" ht="12.75">
      <c r="E227" s="38">
        <v>204</v>
      </c>
      <c r="F227" s="34">
        <f t="shared" si="47"/>
        <v>46671.5</v>
      </c>
      <c r="G227" s="40">
        <f t="shared" si="41"/>
        <v>0</v>
      </c>
      <c r="H227" s="40">
        <f t="shared" si="42"/>
        <v>0</v>
      </c>
      <c r="I227" s="40">
        <f aca="true" t="shared" si="48" ref="I227:I290">IF($F227&lt;$D$14,$D$11+I226,I226-$D$12)</f>
        <v>-14383</v>
      </c>
      <c r="J227" s="48">
        <f t="shared" si="38"/>
        <v>10000</v>
      </c>
      <c r="K227" s="48">
        <f t="shared" si="39"/>
        <v>5044</v>
      </c>
      <c r="L227" s="48">
        <f t="shared" si="40"/>
        <v>10000</v>
      </c>
      <c r="M227" s="48">
        <f>IF(F227&lt;=$D$14,G227,M226-M226*'Pension Plotter'!$H$9/1200)</f>
        <v>12808.655132390919</v>
      </c>
      <c r="N227" s="112">
        <f t="shared" si="43"/>
        <v>19044</v>
      </c>
      <c r="O227" s="48">
        <f t="shared" si="44"/>
        <v>0</v>
      </c>
      <c r="P227" s="48">
        <f t="shared" si="45"/>
        <v>4000</v>
      </c>
      <c r="Q227" s="48">
        <f>IF(F227&lt;=$D$14,0,'Input Tab'!$C$10*12)</f>
        <v>3000</v>
      </c>
      <c r="R227" s="48">
        <f t="shared" si="37"/>
        <v>44500</v>
      </c>
      <c r="S227" s="48">
        <f t="shared" si="46"/>
        <v>0</v>
      </c>
    </row>
    <row r="228" spans="5:19" ht="12.75">
      <c r="E228" s="38">
        <v>205</v>
      </c>
      <c r="F228" s="34">
        <f t="shared" si="47"/>
        <v>46702</v>
      </c>
      <c r="G228" s="40">
        <f t="shared" si="41"/>
        <v>0</v>
      </c>
      <c r="H228" s="40">
        <f t="shared" si="42"/>
        <v>0</v>
      </c>
      <c r="I228" s="40">
        <f t="shared" si="48"/>
        <v>-14633</v>
      </c>
      <c r="J228" s="48">
        <f t="shared" si="38"/>
        <v>10000</v>
      </c>
      <c r="K228" s="48">
        <f t="shared" si="39"/>
        <v>5044</v>
      </c>
      <c r="L228" s="48">
        <f t="shared" si="40"/>
        <v>10000</v>
      </c>
      <c r="M228" s="48">
        <f>IF(F228&lt;=$D$14,G228,M227-M227*'Pension Plotter'!$H$9/1200)</f>
        <v>12760.622675644452</v>
      </c>
      <c r="N228" s="112">
        <f t="shared" si="43"/>
        <v>19044</v>
      </c>
      <c r="O228" s="48">
        <f t="shared" si="44"/>
        <v>0</v>
      </c>
      <c r="P228" s="48">
        <f t="shared" si="45"/>
        <v>4000</v>
      </c>
      <c r="Q228" s="48">
        <f>IF(F228&lt;=$D$14,0,'Input Tab'!$C$10*12)</f>
        <v>3000</v>
      </c>
      <c r="R228" s="48">
        <f t="shared" si="37"/>
        <v>44750</v>
      </c>
      <c r="S228" s="48">
        <f t="shared" si="46"/>
        <v>0</v>
      </c>
    </row>
    <row r="229" spans="5:19" ht="12.75">
      <c r="E229" s="38">
        <v>206</v>
      </c>
      <c r="F229" s="34">
        <f t="shared" si="47"/>
        <v>46732.5</v>
      </c>
      <c r="G229" s="40">
        <f t="shared" si="41"/>
        <v>0</v>
      </c>
      <c r="H229" s="40">
        <f t="shared" si="42"/>
        <v>0</v>
      </c>
      <c r="I229" s="40">
        <f t="shared" si="48"/>
        <v>-14883</v>
      </c>
      <c r="J229" s="48">
        <f t="shared" si="38"/>
        <v>10000</v>
      </c>
      <c r="K229" s="48">
        <f t="shared" si="39"/>
        <v>5044</v>
      </c>
      <c r="L229" s="48">
        <f t="shared" si="40"/>
        <v>10000</v>
      </c>
      <c r="M229" s="48">
        <f>IF(F229&lt;=$D$14,G229,M228-M228*'Pension Plotter'!$H$9/1200)</f>
        <v>12712.770340610785</v>
      </c>
      <c r="N229" s="112">
        <f t="shared" si="43"/>
        <v>19044</v>
      </c>
      <c r="O229" s="48">
        <f t="shared" si="44"/>
        <v>0</v>
      </c>
      <c r="P229" s="48">
        <f t="shared" si="45"/>
        <v>4000</v>
      </c>
      <c r="Q229" s="48">
        <f>IF(F229&lt;=$D$14,0,'Input Tab'!$C$10*12)</f>
        <v>3000</v>
      </c>
      <c r="R229" s="48">
        <f t="shared" si="37"/>
        <v>45000</v>
      </c>
      <c r="S229" s="48">
        <f t="shared" si="46"/>
        <v>0</v>
      </c>
    </row>
    <row r="230" spans="5:19" ht="12.75">
      <c r="E230" s="38">
        <v>207</v>
      </c>
      <c r="F230" s="34">
        <f t="shared" si="47"/>
        <v>46763</v>
      </c>
      <c r="G230" s="40">
        <f t="shared" si="41"/>
        <v>0</v>
      </c>
      <c r="H230" s="40">
        <f t="shared" si="42"/>
        <v>0</v>
      </c>
      <c r="I230" s="40">
        <f t="shared" si="48"/>
        <v>-15133</v>
      </c>
      <c r="J230" s="48">
        <f t="shared" si="38"/>
        <v>10000</v>
      </c>
      <c r="K230" s="48">
        <f t="shared" si="39"/>
        <v>5044</v>
      </c>
      <c r="L230" s="48">
        <f t="shared" si="40"/>
        <v>10000</v>
      </c>
      <c r="M230" s="48">
        <f>IF(F230&lt;=$D$14,G230,M229-M229*'Pension Plotter'!$H$9/1200)</f>
        <v>12665.097451833495</v>
      </c>
      <c r="N230" s="112">
        <f t="shared" si="43"/>
        <v>19044</v>
      </c>
      <c r="O230" s="48">
        <f t="shared" si="44"/>
        <v>0</v>
      </c>
      <c r="P230" s="48">
        <f t="shared" si="45"/>
        <v>4000</v>
      </c>
      <c r="Q230" s="48">
        <f>IF(F230&lt;=$D$14,0,'Input Tab'!$C$10*12)</f>
        <v>3000</v>
      </c>
      <c r="R230" s="48">
        <f t="shared" si="37"/>
        <v>45250</v>
      </c>
      <c r="S230" s="48">
        <f t="shared" si="46"/>
        <v>0</v>
      </c>
    </row>
    <row r="231" spans="5:19" ht="12.75">
      <c r="E231" s="38">
        <v>208</v>
      </c>
      <c r="F231" s="34">
        <f t="shared" si="47"/>
        <v>46793.5</v>
      </c>
      <c r="G231" s="40">
        <f t="shared" si="41"/>
        <v>0</v>
      </c>
      <c r="H231" s="40">
        <f t="shared" si="42"/>
        <v>0</v>
      </c>
      <c r="I231" s="40">
        <f t="shared" si="48"/>
        <v>-15383</v>
      </c>
      <c r="J231" s="48">
        <f t="shared" si="38"/>
        <v>10000</v>
      </c>
      <c r="K231" s="48">
        <f t="shared" si="39"/>
        <v>5044</v>
      </c>
      <c r="L231" s="48">
        <f t="shared" si="40"/>
        <v>10000</v>
      </c>
      <c r="M231" s="48">
        <f>IF(F231&lt;=$D$14,G231,M230-M230*'Pension Plotter'!$H$9/1200)</f>
        <v>12617.60333638912</v>
      </c>
      <c r="N231" s="112">
        <f t="shared" si="43"/>
        <v>19044</v>
      </c>
      <c r="O231" s="48">
        <f t="shared" si="44"/>
        <v>0</v>
      </c>
      <c r="P231" s="48">
        <f t="shared" si="45"/>
        <v>4000</v>
      </c>
      <c r="Q231" s="48">
        <f>IF(F231&lt;=$D$14,0,'Input Tab'!$C$10*12)</f>
        <v>3000</v>
      </c>
      <c r="R231" s="48">
        <f t="shared" si="37"/>
        <v>45500</v>
      </c>
      <c r="S231" s="48">
        <f t="shared" si="46"/>
        <v>0</v>
      </c>
    </row>
    <row r="232" spans="5:19" ht="12.75">
      <c r="E232" s="38">
        <v>209</v>
      </c>
      <c r="F232" s="34">
        <f t="shared" si="47"/>
        <v>46824</v>
      </c>
      <c r="G232" s="40">
        <f t="shared" si="41"/>
        <v>0</v>
      </c>
      <c r="H232" s="40">
        <f t="shared" si="42"/>
        <v>0</v>
      </c>
      <c r="I232" s="40">
        <f t="shared" si="48"/>
        <v>-15633</v>
      </c>
      <c r="J232" s="48">
        <f t="shared" si="38"/>
        <v>10000</v>
      </c>
      <c r="K232" s="48">
        <f t="shared" si="39"/>
        <v>5044</v>
      </c>
      <c r="L232" s="48">
        <f t="shared" si="40"/>
        <v>10000</v>
      </c>
      <c r="M232" s="48">
        <f>IF(F232&lt;=$D$14,G232,M231-M231*'Pension Plotter'!$H$9/1200)</f>
        <v>12570.287323877661</v>
      </c>
      <c r="N232" s="112">
        <f t="shared" si="43"/>
        <v>19044</v>
      </c>
      <c r="O232" s="48">
        <f t="shared" si="44"/>
        <v>0</v>
      </c>
      <c r="P232" s="48">
        <f t="shared" si="45"/>
        <v>4000</v>
      </c>
      <c r="Q232" s="48">
        <f>IF(F232&lt;=$D$14,0,'Input Tab'!$C$10*12)</f>
        <v>3000</v>
      </c>
      <c r="R232" s="48">
        <f t="shared" si="37"/>
        <v>45750</v>
      </c>
      <c r="S232" s="48">
        <f t="shared" si="46"/>
        <v>0</v>
      </c>
    </row>
    <row r="233" spans="5:19" ht="12.75">
      <c r="E233" s="38">
        <v>210</v>
      </c>
      <c r="F233" s="34">
        <f t="shared" si="47"/>
        <v>46854.5</v>
      </c>
      <c r="G233" s="40">
        <f t="shared" si="41"/>
        <v>0</v>
      </c>
      <c r="H233" s="40">
        <f t="shared" si="42"/>
        <v>0</v>
      </c>
      <c r="I233" s="40">
        <f t="shared" si="48"/>
        <v>-15883</v>
      </c>
      <c r="J233" s="48">
        <f t="shared" si="38"/>
        <v>10000</v>
      </c>
      <c r="K233" s="48">
        <f t="shared" si="39"/>
        <v>5044</v>
      </c>
      <c r="L233" s="48">
        <f t="shared" si="40"/>
        <v>10000</v>
      </c>
      <c r="M233" s="48">
        <f>IF(F233&lt;=$D$14,G233,M232-M232*'Pension Plotter'!$H$9/1200)</f>
        <v>12523.14874641312</v>
      </c>
      <c r="N233" s="112">
        <f t="shared" si="43"/>
        <v>19044</v>
      </c>
      <c r="O233" s="48">
        <f t="shared" si="44"/>
        <v>0</v>
      </c>
      <c r="P233" s="48">
        <f t="shared" si="45"/>
        <v>4000</v>
      </c>
      <c r="Q233" s="48">
        <f>IF(F233&lt;=$D$14,0,'Input Tab'!$C$10*12)</f>
        <v>3000</v>
      </c>
      <c r="R233" s="48">
        <f t="shared" si="37"/>
        <v>46000</v>
      </c>
      <c r="S233" s="48">
        <f t="shared" si="46"/>
        <v>0</v>
      </c>
    </row>
    <row r="234" spans="5:19" ht="12.75">
      <c r="E234" s="38">
        <v>211</v>
      </c>
      <c r="F234" s="34">
        <f t="shared" si="47"/>
        <v>46885</v>
      </c>
      <c r="G234" s="40">
        <f t="shared" si="41"/>
        <v>0</v>
      </c>
      <c r="H234" s="40">
        <f t="shared" si="42"/>
        <v>0</v>
      </c>
      <c r="I234" s="40">
        <f t="shared" si="48"/>
        <v>-16133</v>
      </c>
      <c r="J234" s="48">
        <f t="shared" si="38"/>
        <v>10000</v>
      </c>
      <c r="K234" s="48">
        <f t="shared" si="39"/>
        <v>5044</v>
      </c>
      <c r="L234" s="48">
        <f t="shared" si="40"/>
        <v>10000</v>
      </c>
      <c r="M234" s="48">
        <f>IF(F234&lt;=$D$14,G234,M233-M233*'Pension Plotter'!$H$9/1200)</f>
        <v>12476.186938614072</v>
      </c>
      <c r="N234" s="112">
        <f t="shared" si="43"/>
        <v>19044</v>
      </c>
      <c r="O234" s="48">
        <f t="shared" si="44"/>
        <v>0</v>
      </c>
      <c r="P234" s="48">
        <f t="shared" si="45"/>
        <v>4000</v>
      </c>
      <c r="Q234" s="48">
        <f>IF(F234&lt;=$D$14,0,'Input Tab'!$C$10*12)</f>
        <v>3000</v>
      </c>
      <c r="R234" s="48">
        <f t="shared" si="37"/>
        <v>46250</v>
      </c>
      <c r="S234" s="48">
        <f t="shared" si="46"/>
        <v>0</v>
      </c>
    </row>
    <row r="235" spans="5:19" ht="12.75">
      <c r="E235" s="38">
        <v>212</v>
      </c>
      <c r="F235" s="34">
        <f t="shared" si="47"/>
        <v>46915.5</v>
      </c>
      <c r="G235" s="40">
        <f t="shared" si="41"/>
        <v>0</v>
      </c>
      <c r="H235" s="40">
        <f t="shared" si="42"/>
        <v>0</v>
      </c>
      <c r="I235" s="40">
        <f t="shared" si="48"/>
        <v>-16383</v>
      </c>
      <c r="J235" s="48">
        <f t="shared" si="38"/>
        <v>10000</v>
      </c>
      <c r="K235" s="48">
        <f t="shared" si="39"/>
        <v>5044</v>
      </c>
      <c r="L235" s="48">
        <f t="shared" si="40"/>
        <v>10000</v>
      </c>
      <c r="M235" s="48">
        <f>IF(F235&lt;=$D$14,G235,M234-M234*'Pension Plotter'!$H$9/1200)</f>
        <v>12429.40123759427</v>
      </c>
      <c r="N235" s="112">
        <f t="shared" si="43"/>
        <v>19044</v>
      </c>
      <c r="O235" s="48">
        <f t="shared" si="44"/>
        <v>0</v>
      </c>
      <c r="P235" s="48">
        <f t="shared" si="45"/>
        <v>4000</v>
      </c>
      <c r="Q235" s="48">
        <f>IF(F235&lt;=$D$14,0,'Input Tab'!$C$10*12)</f>
        <v>3000</v>
      </c>
      <c r="R235" s="48">
        <f t="shared" si="37"/>
        <v>46500</v>
      </c>
      <c r="S235" s="48">
        <f t="shared" si="46"/>
        <v>0</v>
      </c>
    </row>
    <row r="236" spans="5:19" ht="12.75">
      <c r="E236" s="38">
        <v>213</v>
      </c>
      <c r="F236" s="34">
        <f t="shared" si="47"/>
        <v>46946</v>
      </c>
      <c r="G236" s="40">
        <f t="shared" si="41"/>
        <v>0</v>
      </c>
      <c r="H236" s="40">
        <f t="shared" si="42"/>
        <v>0</v>
      </c>
      <c r="I236" s="40">
        <f t="shared" si="48"/>
        <v>-16633</v>
      </c>
      <c r="J236" s="48">
        <f t="shared" si="38"/>
        <v>10000</v>
      </c>
      <c r="K236" s="48">
        <f t="shared" si="39"/>
        <v>5044</v>
      </c>
      <c r="L236" s="48">
        <f t="shared" si="40"/>
        <v>10000</v>
      </c>
      <c r="M236" s="48">
        <f>IF(F236&lt;=$D$14,G236,M235-M235*'Pension Plotter'!$H$9/1200)</f>
        <v>12382.790982953291</v>
      </c>
      <c r="N236" s="112">
        <f t="shared" si="43"/>
        <v>19044</v>
      </c>
      <c r="O236" s="48">
        <f t="shared" si="44"/>
        <v>0</v>
      </c>
      <c r="P236" s="48">
        <f t="shared" si="45"/>
        <v>4000</v>
      </c>
      <c r="Q236" s="48">
        <f>IF(F236&lt;=$D$14,0,'Input Tab'!$C$10*12)</f>
        <v>3000</v>
      </c>
      <c r="R236" s="48">
        <f t="shared" si="37"/>
        <v>46750</v>
      </c>
      <c r="S236" s="48">
        <f t="shared" si="46"/>
        <v>0</v>
      </c>
    </row>
    <row r="237" spans="5:19" ht="12.75">
      <c r="E237" s="38">
        <v>214</v>
      </c>
      <c r="F237" s="34">
        <f t="shared" si="47"/>
        <v>46976.5</v>
      </c>
      <c r="G237" s="40">
        <f t="shared" si="41"/>
        <v>0</v>
      </c>
      <c r="H237" s="40">
        <f t="shared" si="42"/>
        <v>0</v>
      </c>
      <c r="I237" s="40">
        <f t="shared" si="48"/>
        <v>-16883</v>
      </c>
      <c r="J237" s="48">
        <f t="shared" si="38"/>
        <v>10000</v>
      </c>
      <c r="K237" s="48">
        <f t="shared" si="39"/>
        <v>5044</v>
      </c>
      <c r="L237" s="48">
        <f t="shared" si="40"/>
        <v>10000</v>
      </c>
      <c r="M237" s="48">
        <f>IF(F237&lt;=$D$14,G237,M236-M236*'Pension Plotter'!$H$9/1200)</f>
        <v>12336.355516767217</v>
      </c>
      <c r="N237" s="112">
        <f t="shared" si="43"/>
        <v>19044</v>
      </c>
      <c r="O237" s="48">
        <f t="shared" si="44"/>
        <v>0</v>
      </c>
      <c r="P237" s="48">
        <f t="shared" si="45"/>
        <v>4000</v>
      </c>
      <c r="Q237" s="48">
        <f>IF(F237&lt;=$D$14,0,'Input Tab'!$C$10*12)</f>
        <v>3000</v>
      </c>
      <c r="R237" s="48">
        <f aca="true" t="shared" si="49" ref="R237:R300">Q237/12+R236</f>
        <v>47000</v>
      </c>
      <c r="S237" s="48">
        <f t="shared" si="46"/>
        <v>0</v>
      </c>
    </row>
    <row r="238" spans="5:19" ht="12.75">
      <c r="E238" s="38">
        <v>215</v>
      </c>
      <c r="F238" s="34">
        <f t="shared" si="47"/>
        <v>47007</v>
      </c>
      <c r="G238" s="40">
        <f t="shared" si="41"/>
        <v>0</v>
      </c>
      <c r="H238" s="40">
        <f t="shared" si="42"/>
        <v>0</v>
      </c>
      <c r="I238" s="40">
        <f t="shared" si="48"/>
        <v>-17133</v>
      </c>
      <c r="J238" s="48">
        <f t="shared" si="38"/>
        <v>10000</v>
      </c>
      <c r="K238" s="48">
        <f t="shared" si="39"/>
        <v>5044</v>
      </c>
      <c r="L238" s="48">
        <f t="shared" si="40"/>
        <v>10000</v>
      </c>
      <c r="M238" s="48">
        <f>IF(F238&lt;=$D$14,G238,M237-M237*'Pension Plotter'!$H$9/1200)</f>
        <v>12290.09418357934</v>
      </c>
      <c r="N238" s="112">
        <f t="shared" si="43"/>
        <v>19044</v>
      </c>
      <c r="O238" s="48">
        <f t="shared" si="44"/>
        <v>0</v>
      </c>
      <c r="P238" s="48">
        <f t="shared" si="45"/>
        <v>4000</v>
      </c>
      <c r="Q238" s="48">
        <f>IF(F238&lt;=$D$14,0,'Input Tab'!$C$10*12)</f>
        <v>3000</v>
      </c>
      <c r="R238" s="48">
        <f t="shared" si="49"/>
        <v>47250</v>
      </c>
      <c r="S238" s="48">
        <f t="shared" si="46"/>
        <v>0</v>
      </c>
    </row>
    <row r="239" spans="5:19" ht="12.75">
      <c r="E239" s="38">
        <v>216</v>
      </c>
      <c r="F239" s="34">
        <f t="shared" si="47"/>
        <v>47037.5</v>
      </c>
      <c r="G239" s="40">
        <f t="shared" si="41"/>
        <v>0</v>
      </c>
      <c r="H239" s="40">
        <f t="shared" si="42"/>
        <v>0</v>
      </c>
      <c r="I239" s="40">
        <f t="shared" si="48"/>
        <v>-17383</v>
      </c>
      <c r="J239" s="48">
        <f t="shared" si="38"/>
        <v>10000</v>
      </c>
      <c r="K239" s="48">
        <f t="shared" si="39"/>
        <v>5044</v>
      </c>
      <c r="L239" s="48">
        <f t="shared" si="40"/>
        <v>10000</v>
      </c>
      <c r="M239" s="48">
        <f>IF(F239&lt;=$D$14,G239,M238-M238*'Pension Plotter'!$H$9/1200)</f>
        <v>12244.006330390917</v>
      </c>
      <c r="N239" s="112">
        <f t="shared" si="43"/>
        <v>19044</v>
      </c>
      <c r="O239" s="48">
        <f t="shared" si="44"/>
        <v>0</v>
      </c>
      <c r="P239" s="48">
        <f t="shared" si="45"/>
        <v>4000</v>
      </c>
      <c r="Q239" s="48">
        <f>IF(F239&lt;=$D$14,0,'Input Tab'!$C$10*12)</f>
        <v>3000</v>
      </c>
      <c r="R239" s="48">
        <f t="shared" si="49"/>
        <v>47500</v>
      </c>
      <c r="S239" s="48">
        <f t="shared" si="46"/>
        <v>0</v>
      </c>
    </row>
    <row r="240" spans="5:19" ht="12.75">
      <c r="E240" s="38">
        <v>217</v>
      </c>
      <c r="F240" s="34">
        <f t="shared" si="47"/>
        <v>47068</v>
      </c>
      <c r="G240" s="40">
        <f t="shared" si="41"/>
        <v>0</v>
      </c>
      <c r="H240" s="40">
        <f t="shared" si="42"/>
        <v>0</v>
      </c>
      <c r="I240" s="40">
        <f t="shared" si="48"/>
        <v>-17633</v>
      </c>
      <c r="J240" s="48">
        <f t="shared" si="38"/>
        <v>10000</v>
      </c>
      <c r="K240" s="48">
        <f t="shared" si="39"/>
        <v>5044</v>
      </c>
      <c r="L240" s="48">
        <f t="shared" si="40"/>
        <v>10000</v>
      </c>
      <c r="M240" s="48">
        <f>IF(F240&lt;=$D$14,G240,M239-M239*'Pension Plotter'!$H$9/1200)</f>
        <v>12198.091306651952</v>
      </c>
      <c r="N240" s="112">
        <f t="shared" si="43"/>
        <v>19044</v>
      </c>
      <c r="O240" s="48">
        <f t="shared" si="44"/>
        <v>0</v>
      </c>
      <c r="P240" s="48">
        <f t="shared" si="45"/>
        <v>4000</v>
      </c>
      <c r="Q240" s="48">
        <f>IF(F240&lt;=$D$14,0,'Input Tab'!$C$10*12)</f>
        <v>3000</v>
      </c>
      <c r="R240" s="48">
        <f t="shared" si="49"/>
        <v>47750</v>
      </c>
      <c r="S240" s="48">
        <f t="shared" si="46"/>
        <v>0</v>
      </c>
    </row>
    <row r="241" spans="5:19" ht="12.75">
      <c r="E241" s="38">
        <v>218</v>
      </c>
      <c r="F241" s="34">
        <f t="shared" si="47"/>
        <v>47098.5</v>
      </c>
      <c r="G241" s="40">
        <f t="shared" si="41"/>
        <v>0</v>
      </c>
      <c r="H241" s="40">
        <f t="shared" si="42"/>
        <v>0</v>
      </c>
      <c r="I241" s="40">
        <f t="shared" si="48"/>
        <v>-17883</v>
      </c>
      <c r="J241" s="48">
        <f t="shared" si="38"/>
        <v>10000</v>
      </c>
      <c r="K241" s="48">
        <f t="shared" si="39"/>
        <v>5044</v>
      </c>
      <c r="L241" s="48">
        <f t="shared" si="40"/>
        <v>10000</v>
      </c>
      <c r="M241" s="48">
        <f>IF(F241&lt;=$D$14,G241,M240-M240*'Pension Plotter'!$H$9/1200)</f>
        <v>12152.348464252007</v>
      </c>
      <c r="N241" s="112">
        <f t="shared" si="43"/>
        <v>19044</v>
      </c>
      <c r="O241" s="48">
        <f t="shared" si="44"/>
        <v>0</v>
      </c>
      <c r="P241" s="48">
        <f t="shared" si="45"/>
        <v>4000</v>
      </c>
      <c r="Q241" s="48">
        <f>IF(F241&lt;=$D$14,0,'Input Tab'!$C$10*12)</f>
        <v>3000</v>
      </c>
      <c r="R241" s="48">
        <f t="shared" si="49"/>
        <v>48000</v>
      </c>
      <c r="S241" s="48">
        <f t="shared" si="46"/>
        <v>0</v>
      </c>
    </row>
    <row r="242" spans="5:19" ht="12.75">
      <c r="E242" s="38">
        <v>219</v>
      </c>
      <c r="F242" s="34">
        <f t="shared" si="47"/>
        <v>47129</v>
      </c>
      <c r="G242" s="40">
        <f t="shared" si="41"/>
        <v>0</v>
      </c>
      <c r="H242" s="40">
        <f t="shared" si="42"/>
        <v>0</v>
      </c>
      <c r="I242" s="40">
        <f t="shared" si="48"/>
        <v>-18133</v>
      </c>
      <c r="J242" s="48">
        <f t="shared" si="38"/>
        <v>10000</v>
      </c>
      <c r="K242" s="48">
        <f t="shared" si="39"/>
        <v>5044</v>
      </c>
      <c r="L242" s="48">
        <f t="shared" si="40"/>
        <v>10000</v>
      </c>
      <c r="M242" s="48">
        <f>IF(F242&lt;=$D$14,G242,M241-M241*'Pension Plotter'!$H$9/1200)</f>
        <v>12106.777157511062</v>
      </c>
      <c r="N242" s="112">
        <f t="shared" si="43"/>
        <v>19044</v>
      </c>
      <c r="O242" s="48">
        <f t="shared" si="44"/>
        <v>0</v>
      </c>
      <c r="P242" s="48">
        <f t="shared" si="45"/>
        <v>4000</v>
      </c>
      <c r="Q242" s="48">
        <f>IF(F242&lt;=$D$14,0,'Input Tab'!$C$10*12)</f>
        <v>3000</v>
      </c>
      <c r="R242" s="48">
        <f t="shared" si="49"/>
        <v>48250</v>
      </c>
      <c r="S242" s="48">
        <f t="shared" si="46"/>
        <v>0</v>
      </c>
    </row>
    <row r="243" spans="5:19" ht="12.75">
      <c r="E243" s="38">
        <v>220</v>
      </c>
      <c r="F243" s="34">
        <f t="shared" si="47"/>
        <v>47159.5</v>
      </c>
      <c r="G243" s="40">
        <f t="shared" si="41"/>
        <v>0</v>
      </c>
      <c r="H243" s="40">
        <f t="shared" si="42"/>
        <v>0</v>
      </c>
      <c r="I243" s="40">
        <f t="shared" si="48"/>
        <v>-18383</v>
      </c>
      <c r="J243" s="48">
        <f t="shared" si="38"/>
        <v>10000</v>
      </c>
      <c r="K243" s="48">
        <f t="shared" si="39"/>
        <v>5044</v>
      </c>
      <c r="L243" s="48">
        <f t="shared" si="40"/>
        <v>10000</v>
      </c>
      <c r="M243" s="48">
        <f>IF(F243&lt;=$D$14,G243,M242-M242*'Pension Plotter'!$H$9/1200)</f>
        <v>12061.376743170395</v>
      </c>
      <c r="N243" s="112">
        <f t="shared" si="43"/>
        <v>19044</v>
      </c>
      <c r="O243" s="48">
        <f t="shared" si="44"/>
        <v>0</v>
      </c>
      <c r="P243" s="48">
        <f t="shared" si="45"/>
        <v>4000</v>
      </c>
      <c r="Q243" s="48">
        <f>IF(F243&lt;=$D$14,0,'Input Tab'!$C$10*12)</f>
        <v>3000</v>
      </c>
      <c r="R243" s="48">
        <f t="shared" si="49"/>
        <v>48500</v>
      </c>
      <c r="S243" s="48">
        <f t="shared" si="46"/>
        <v>0</v>
      </c>
    </row>
    <row r="244" spans="5:19" ht="12.75">
      <c r="E244" s="38">
        <v>221</v>
      </c>
      <c r="F244" s="34">
        <f t="shared" si="47"/>
        <v>47190</v>
      </c>
      <c r="G244" s="40">
        <f t="shared" si="41"/>
        <v>0</v>
      </c>
      <c r="H244" s="40">
        <f t="shared" si="42"/>
        <v>0</v>
      </c>
      <c r="I244" s="40">
        <f t="shared" si="48"/>
        <v>-18633</v>
      </c>
      <c r="J244" s="48">
        <f t="shared" si="38"/>
        <v>10000</v>
      </c>
      <c r="K244" s="48">
        <f t="shared" si="39"/>
        <v>5044</v>
      </c>
      <c r="L244" s="48">
        <f t="shared" si="40"/>
        <v>10000</v>
      </c>
      <c r="M244" s="48">
        <f>IF(F244&lt;=$D$14,G244,M243-M243*'Pension Plotter'!$H$9/1200)</f>
        <v>12016.146580383505</v>
      </c>
      <c r="N244" s="112">
        <f t="shared" si="43"/>
        <v>19044</v>
      </c>
      <c r="O244" s="48">
        <f t="shared" si="44"/>
        <v>0</v>
      </c>
      <c r="P244" s="48">
        <f t="shared" si="45"/>
        <v>4000</v>
      </c>
      <c r="Q244" s="48">
        <f>IF(F244&lt;=$D$14,0,'Input Tab'!$C$10*12)</f>
        <v>3000</v>
      </c>
      <c r="R244" s="48">
        <f t="shared" si="49"/>
        <v>48750</v>
      </c>
      <c r="S244" s="48">
        <f t="shared" si="46"/>
        <v>0</v>
      </c>
    </row>
    <row r="245" spans="5:19" ht="12.75">
      <c r="E245" s="38">
        <v>222</v>
      </c>
      <c r="F245" s="34">
        <f t="shared" si="47"/>
        <v>47220.5</v>
      </c>
      <c r="G245" s="40">
        <f t="shared" si="41"/>
        <v>0</v>
      </c>
      <c r="H245" s="40">
        <f t="shared" si="42"/>
        <v>0</v>
      </c>
      <c r="I245" s="40">
        <f t="shared" si="48"/>
        <v>-18883</v>
      </c>
      <c r="J245" s="48">
        <f t="shared" si="38"/>
        <v>10000</v>
      </c>
      <c r="K245" s="48">
        <f t="shared" si="39"/>
        <v>5044</v>
      </c>
      <c r="L245" s="48">
        <f t="shared" si="40"/>
        <v>10000</v>
      </c>
      <c r="M245" s="48">
        <f>IF(F245&lt;=$D$14,G245,M244-M244*'Pension Plotter'!$H$9/1200)</f>
        <v>11971.086030707067</v>
      </c>
      <c r="N245" s="112">
        <f t="shared" si="43"/>
        <v>19044</v>
      </c>
      <c r="O245" s="48">
        <f t="shared" si="44"/>
        <v>0</v>
      </c>
      <c r="P245" s="48">
        <f t="shared" si="45"/>
        <v>4000</v>
      </c>
      <c r="Q245" s="48">
        <f>IF(F245&lt;=$D$14,0,'Input Tab'!$C$10*12)</f>
        <v>3000</v>
      </c>
      <c r="R245" s="48">
        <f t="shared" si="49"/>
        <v>49000</v>
      </c>
      <c r="S245" s="48">
        <f t="shared" si="46"/>
        <v>0</v>
      </c>
    </row>
    <row r="246" spans="5:19" ht="12.75">
      <c r="E246" s="38">
        <v>223</v>
      </c>
      <c r="F246" s="34">
        <f t="shared" si="47"/>
        <v>47251</v>
      </c>
      <c r="G246" s="40">
        <f t="shared" si="41"/>
        <v>0</v>
      </c>
      <c r="H246" s="40">
        <f t="shared" si="42"/>
        <v>0</v>
      </c>
      <c r="I246" s="40">
        <f t="shared" si="48"/>
        <v>-19133</v>
      </c>
      <c r="J246" s="48">
        <f t="shared" si="38"/>
        <v>10000</v>
      </c>
      <c r="K246" s="48">
        <f t="shared" si="39"/>
        <v>5044</v>
      </c>
      <c r="L246" s="48">
        <f t="shared" si="40"/>
        <v>10000</v>
      </c>
      <c r="M246" s="48">
        <f>IF(F246&lt;=$D$14,G246,M245-M245*'Pension Plotter'!$H$9/1200)</f>
        <v>11926.194458091915</v>
      </c>
      <c r="N246" s="112">
        <f t="shared" si="43"/>
        <v>19044</v>
      </c>
      <c r="O246" s="48">
        <f t="shared" si="44"/>
        <v>0</v>
      </c>
      <c r="P246" s="48">
        <f t="shared" si="45"/>
        <v>4000</v>
      </c>
      <c r="Q246" s="48">
        <f>IF(F246&lt;=$D$14,0,'Input Tab'!$C$10*12)</f>
        <v>3000</v>
      </c>
      <c r="R246" s="48">
        <f t="shared" si="49"/>
        <v>49250</v>
      </c>
      <c r="S246" s="48">
        <f t="shared" si="46"/>
        <v>0</v>
      </c>
    </row>
    <row r="247" spans="5:19" ht="12.75">
      <c r="E247" s="38">
        <v>224</v>
      </c>
      <c r="F247" s="34">
        <f t="shared" si="47"/>
        <v>47281.5</v>
      </c>
      <c r="G247" s="40">
        <f t="shared" si="41"/>
        <v>0</v>
      </c>
      <c r="H247" s="40">
        <f t="shared" si="42"/>
        <v>0</v>
      </c>
      <c r="I247" s="40">
        <f t="shared" si="48"/>
        <v>-19383</v>
      </c>
      <c r="J247" s="48">
        <f t="shared" si="38"/>
        <v>10000</v>
      </c>
      <c r="K247" s="48">
        <f t="shared" si="39"/>
        <v>5044</v>
      </c>
      <c r="L247" s="48">
        <f t="shared" si="40"/>
        <v>10000</v>
      </c>
      <c r="M247" s="48">
        <f>IF(F247&lt;=$D$14,G247,M246-M246*'Pension Plotter'!$H$9/1200)</f>
        <v>11881.47122887407</v>
      </c>
      <c r="N247" s="112">
        <f t="shared" si="43"/>
        <v>19044</v>
      </c>
      <c r="O247" s="48">
        <f t="shared" si="44"/>
        <v>0</v>
      </c>
      <c r="P247" s="48">
        <f t="shared" si="45"/>
        <v>4000</v>
      </c>
      <c r="Q247" s="48">
        <f>IF(F247&lt;=$D$14,0,'Input Tab'!$C$10*12)</f>
        <v>3000</v>
      </c>
      <c r="R247" s="48">
        <f t="shared" si="49"/>
        <v>49500</v>
      </c>
      <c r="S247" s="48">
        <f t="shared" si="46"/>
        <v>0</v>
      </c>
    </row>
    <row r="248" spans="5:19" ht="12.75">
      <c r="E248" s="38">
        <v>225</v>
      </c>
      <c r="F248" s="34">
        <f t="shared" si="47"/>
        <v>47312</v>
      </c>
      <c r="G248" s="40">
        <f t="shared" si="41"/>
        <v>0</v>
      </c>
      <c r="H248" s="40">
        <f t="shared" si="42"/>
        <v>0</v>
      </c>
      <c r="I248" s="40">
        <f t="shared" si="48"/>
        <v>-19633</v>
      </c>
      <c r="J248" s="48">
        <f t="shared" si="38"/>
        <v>10000</v>
      </c>
      <c r="K248" s="48">
        <f t="shared" si="39"/>
        <v>5044</v>
      </c>
      <c r="L248" s="48">
        <f t="shared" si="40"/>
        <v>10000</v>
      </c>
      <c r="M248" s="48">
        <f>IF(F248&lt;=$D$14,G248,M247-M247*'Pension Plotter'!$H$9/1200)</f>
        <v>11836.915711765792</v>
      </c>
      <c r="N248" s="112">
        <f t="shared" si="43"/>
        <v>19044</v>
      </c>
      <c r="O248" s="48">
        <f t="shared" si="44"/>
        <v>0</v>
      </c>
      <c r="P248" s="48">
        <f t="shared" si="45"/>
        <v>4000</v>
      </c>
      <c r="Q248" s="48">
        <f>IF(F248&lt;=$D$14,0,'Input Tab'!$C$10*12)</f>
        <v>3000</v>
      </c>
      <c r="R248" s="48">
        <f t="shared" si="49"/>
        <v>49750</v>
      </c>
      <c r="S248" s="48">
        <f t="shared" si="46"/>
        <v>0</v>
      </c>
    </row>
    <row r="249" spans="5:19" ht="12.75">
      <c r="E249" s="38">
        <v>226</v>
      </c>
      <c r="F249" s="34">
        <f t="shared" si="47"/>
        <v>47342.5</v>
      </c>
      <c r="G249" s="40">
        <f t="shared" si="41"/>
        <v>0</v>
      </c>
      <c r="H249" s="40">
        <f t="shared" si="42"/>
        <v>0</v>
      </c>
      <c r="I249" s="40">
        <f t="shared" si="48"/>
        <v>-19883</v>
      </c>
      <c r="J249" s="48">
        <f t="shared" si="38"/>
        <v>10000</v>
      </c>
      <c r="K249" s="48">
        <f t="shared" si="39"/>
        <v>5044</v>
      </c>
      <c r="L249" s="48">
        <f t="shared" si="40"/>
        <v>10000</v>
      </c>
      <c r="M249" s="48">
        <f>IF(F249&lt;=$D$14,G249,M248-M248*'Pension Plotter'!$H$9/1200)</f>
        <v>11792.527277846671</v>
      </c>
      <c r="N249" s="112">
        <f t="shared" si="43"/>
        <v>19044</v>
      </c>
      <c r="O249" s="48">
        <f t="shared" si="44"/>
        <v>0</v>
      </c>
      <c r="P249" s="48">
        <f t="shared" si="45"/>
        <v>4000</v>
      </c>
      <c r="Q249" s="48">
        <f>IF(F249&lt;=$D$14,0,'Input Tab'!$C$10*12)</f>
        <v>3000</v>
      </c>
      <c r="R249" s="48">
        <f t="shared" si="49"/>
        <v>50000</v>
      </c>
      <c r="S249" s="48">
        <f t="shared" si="46"/>
        <v>0</v>
      </c>
    </row>
    <row r="250" spans="5:19" ht="12.75">
      <c r="E250" s="38">
        <v>227</v>
      </c>
      <c r="F250" s="34">
        <f t="shared" si="47"/>
        <v>47373</v>
      </c>
      <c r="G250" s="40">
        <f t="shared" si="41"/>
        <v>0</v>
      </c>
      <c r="H250" s="40">
        <f t="shared" si="42"/>
        <v>0</v>
      </c>
      <c r="I250" s="40">
        <f t="shared" si="48"/>
        <v>-20133</v>
      </c>
      <c r="J250" s="48">
        <f t="shared" si="38"/>
        <v>10000</v>
      </c>
      <c r="K250" s="48">
        <f t="shared" si="39"/>
        <v>5044</v>
      </c>
      <c r="L250" s="48">
        <f t="shared" si="40"/>
        <v>10000</v>
      </c>
      <c r="M250" s="48">
        <f>IF(F250&lt;=$D$14,G250,M249-M249*'Pension Plotter'!$H$9/1200)</f>
        <v>11748.305300554746</v>
      </c>
      <c r="N250" s="112">
        <f t="shared" si="43"/>
        <v>19044</v>
      </c>
      <c r="O250" s="48">
        <f t="shared" si="44"/>
        <v>0</v>
      </c>
      <c r="P250" s="48">
        <f t="shared" si="45"/>
        <v>4000</v>
      </c>
      <c r="Q250" s="48">
        <f>IF(F250&lt;=$D$14,0,'Input Tab'!$C$10*12)</f>
        <v>3000</v>
      </c>
      <c r="R250" s="48">
        <f t="shared" si="49"/>
        <v>50250</v>
      </c>
      <c r="S250" s="48">
        <f t="shared" si="46"/>
        <v>0</v>
      </c>
    </row>
    <row r="251" spans="5:19" ht="12.75">
      <c r="E251" s="38">
        <v>228</v>
      </c>
      <c r="F251" s="34">
        <f t="shared" si="47"/>
        <v>47403.5</v>
      </c>
      <c r="G251" s="40">
        <f t="shared" si="41"/>
        <v>0</v>
      </c>
      <c r="H251" s="40">
        <f t="shared" si="42"/>
        <v>0</v>
      </c>
      <c r="I251" s="40">
        <f t="shared" si="48"/>
        <v>-20383</v>
      </c>
      <c r="J251" s="48">
        <f t="shared" si="38"/>
        <v>10000</v>
      </c>
      <c r="K251" s="48">
        <f t="shared" si="39"/>
        <v>5044</v>
      </c>
      <c r="L251" s="48">
        <f t="shared" si="40"/>
        <v>10000</v>
      </c>
      <c r="M251" s="48">
        <f>IF(F251&lt;=$D$14,G251,M250-M250*'Pension Plotter'!$H$9/1200)</f>
        <v>11704.249155677666</v>
      </c>
      <c r="N251" s="112">
        <f t="shared" si="43"/>
        <v>19044</v>
      </c>
      <c r="O251" s="48">
        <f t="shared" si="44"/>
        <v>0</v>
      </c>
      <c r="P251" s="48">
        <f t="shared" si="45"/>
        <v>4000</v>
      </c>
      <c r="Q251" s="48">
        <f>IF(F251&lt;=$D$14,0,'Input Tab'!$C$10*12)</f>
        <v>3000</v>
      </c>
      <c r="R251" s="48">
        <f t="shared" si="49"/>
        <v>50500</v>
      </c>
      <c r="S251" s="48">
        <f t="shared" si="46"/>
        <v>0</v>
      </c>
    </row>
    <row r="252" spans="5:19" ht="12.75">
      <c r="E252" s="38">
        <v>229</v>
      </c>
      <c r="F252" s="34">
        <f t="shared" si="47"/>
        <v>47434</v>
      </c>
      <c r="G252" s="40">
        <f t="shared" si="41"/>
        <v>0</v>
      </c>
      <c r="H252" s="40">
        <f t="shared" si="42"/>
        <v>0</v>
      </c>
      <c r="I252" s="40">
        <f t="shared" si="48"/>
        <v>-20633</v>
      </c>
      <c r="J252" s="48">
        <f t="shared" si="38"/>
        <v>10000</v>
      </c>
      <c r="K252" s="48">
        <f t="shared" si="39"/>
        <v>5044</v>
      </c>
      <c r="L252" s="48">
        <f t="shared" si="40"/>
        <v>10000</v>
      </c>
      <c r="M252" s="48">
        <f>IF(F252&lt;=$D$14,G252,M251-M251*'Pension Plotter'!$H$9/1200)</f>
        <v>11660.358221343875</v>
      </c>
      <c r="N252" s="112">
        <f t="shared" si="43"/>
        <v>19044</v>
      </c>
      <c r="O252" s="48">
        <f t="shared" si="44"/>
        <v>0</v>
      </c>
      <c r="P252" s="48">
        <f t="shared" si="45"/>
        <v>4000</v>
      </c>
      <c r="Q252" s="48">
        <f>IF(F252&lt;=$D$14,0,'Input Tab'!$C$10*12)</f>
        <v>3000</v>
      </c>
      <c r="R252" s="48">
        <f t="shared" si="49"/>
        <v>50750</v>
      </c>
      <c r="S252" s="48">
        <f t="shared" si="46"/>
        <v>0</v>
      </c>
    </row>
    <row r="253" spans="5:19" ht="12.75">
      <c r="E253" s="38">
        <v>230</v>
      </c>
      <c r="F253" s="34">
        <f t="shared" si="47"/>
        <v>47464.5</v>
      </c>
      <c r="G253" s="40">
        <f t="shared" si="41"/>
        <v>0</v>
      </c>
      <c r="H253" s="40">
        <f t="shared" si="42"/>
        <v>0</v>
      </c>
      <c r="I253" s="40">
        <f t="shared" si="48"/>
        <v>-20883</v>
      </c>
      <c r="J253" s="48">
        <f t="shared" si="38"/>
        <v>10000</v>
      </c>
      <c r="K253" s="48">
        <f t="shared" si="39"/>
        <v>5044</v>
      </c>
      <c r="L253" s="48">
        <f t="shared" si="40"/>
        <v>10000</v>
      </c>
      <c r="M253" s="48">
        <f>IF(F253&lt;=$D$14,G253,M252-M252*'Pension Plotter'!$H$9/1200)</f>
        <v>11616.631878013835</v>
      </c>
      <c r="N253" s="112">
        <f t="shared" si="43"/>
        <v>19044</v>
      </c>
      <c r="O253" s="48">
        <f t="shared" si="44"/>
        <v>0</v>
      </c>
      <c r="P253" s="48">
        <f t="shared" si="45"/>
        <v>4000</v>
      </c>
      <c r="Q253" s="48">
        <f>IF(F253&lt;=$D$14,0,'Input Tab'!$C$10*12)</f>
        <v>3000</v>
      </c>
      <c r="R253" s="48">
        <f t="shared" si="49"/>
        <v>51000</v>
      </c>
      <c r="S253" s="48">
        <f t="shared" si="46"/>
        <v>0</v>
      </c>
    </row>
    <row r="254" spans="5:19" ht="12.75">
      <c r="E254" s="38">
        <v>231</v>
      </c>
      <c r="F254" s="34">
        <f t="shared" si="47"/>
        <v>47495</v>
      </c>
      <c r="G254" s="40">
        <f t="shared" si="41"/>
        <v>0</v>
      </c>
      <c r="H254" s="40">
        <f t="shared" si="42"/>
        <v>0</v>
      </c>
      <c r="I254" s="40">
        <f t="shared" si="48"/>
        <v>-21133</v>
      </c>
      <c r="J254" s="48">
        <f t="shared" si="38"/>
        <v>10000</v>
      </c>
      <c r="K254" s="48">
        <f t="shared" si="39"/>
        <v>5044</v>
      </c>
      <c r="L254" s="48">
        <f t="shared" si="40"/>
        <v>10000</v>
      </c>
      <c r="M254" s="48">
        <f>IF(F254&lt;=$D$14,G254,M253-M253*'Pension Plotter'!$H$9/1200)</f>
        <v>11573.069508471284</v>
      </c>
      <c r="N254" s="112">
        <f t="shared" si="43"/>
        <v>19044</v>
      </c>
      <c r="O254" s="48">
        <f t="shared" si="44"/>
        <v>0</v>
      </c>
      <c r="P254" s="48">
        <f t="shared" si="45"/>
        <v>4000</v>
      </c>
      <c r="Q254" s="48">
        <f>IF(F254&lt;=$D$14,0,'Input Tab'!$C$10*12)</f>
        <v>3000</v>
      </c>
      <c r="R254" s="48">
        <f t="shared" si="49"/>
        <v>51250</v>
      </c>
      <c r="S254" s="48">
        <f t="shared" si="46"/>
        <v>0</v>
      </c>
    </row>
    <row r="255" spans="5:19" ht="12.75">
      <c r="E255" s="38">
        <v>232</v>
      </c>
      <c r="F255" s="34">
        <f t="shared" si="47"/>
        <v>47525.5</v>
      </c>
      <c r="G255" s="40">
        <f t="shared" si="41"/>
        <v>0</v>
      </c>
      <c r="H255" s="40">
        <f t="shared" si="42"/>
        <v>0</v>
      </c>
      <c r="I255" s="40">
        <f t="shared" si="48"/>
        <v>-21383</v>
      </c>
      <c r="J255" s="48">
        <f aca="true" t="shared" si="50" ref="J255:J318">IF(I255&gt;=$D$13,I255,$D$13)</f>
        <v>10000</v>
      </c>
      <c r="K255" s="48">
        <f t="shared" si="39"/>
        <v>5044</v>
      </c>
      <c r="L255" s="48">
        <f t="shared" si="40"/>
        <v>10000</v>
      </c>
      <c r="M255" s="48">
        <f>IF(F255&lt;=$D$14,G255,M254-M254*'Pension Plotter'!$H$9/1200)</f>
        <v>11529.670497814517</v>
      </c>
      <c r="N255" s="112">
        <f t="shared" si="43"/>
        <v>19044</v>
      </c>
      <c r="O255" s="48">
        <f t="shared" si="44"/>
        <v>0</v>
      </c>
      <c r="P255" s="48">
        <f t="shared" si="45"/>
        <v>4000</v>
      </c>
      <c r="Q255" s="48">
        <f>IF(F255&lt;=$D$14,0,'Input Tab'!$C$10*12)</f>
        <v>3000</v>
      </c>
      <c r="R255" s="48">
        <f t="shared" si="49"/>
        <v>51500</v>
      </c>
      <c r="S255" s="48">
        <f t="shared" si="46"/>
        <v>0</v>
      </c>
    </row>
    <row r="256" spans="5:19" ht="12.75">
      <c r="E256" s="38">
        <v>233</v>
      </c>
      <c r="F256" s="34">
        <f t="shared" si="47"/>
        <v>47556</v>
      </c>
      <c r="G256" s="40">
        <f t="shared" si="41"/>
        <v>0</v>
      </c>
      <c r="H256" s="40">
        <f t="shared" si="42"/>
        <v>0</v>
      </c>
      <c r="I256" s="40">
        <f t="shared" si="48"/>
        <v>-21633</v>
      </c>
      <c r="J256" s="48">
        <f t="shared" si="50"/>
        <v>10000</v>
      </c>
      <c r="K256" s="48">
        <f t="shared" si="39"/>
        <v>5044</v>
      </c>
      <c r="L256" s="48">
        <f t="shared" si="40"/>
        <v>10000</v>
      </c>
      <c r="M256" s="48">
        <f>IF(F256&lt;=$D$14,G256,M255-M255*'Pension Plotter'!$H$9/1200)</f>
        <v>11486.434233447713</v>
      </c>
      <c r="N256" s="112">
        <f t="shared" si="43"/>
        <v>19044</v>
      </c>
      <c r="O256" s="48">
        <f t="shared" si="44"/>
        <v>0</v>
      </c>
      <c r="P256" s="48">
        <f t="shared" si="45"/>
        <v>4000</v>
      </c>
      <c r="Q256" s="48">
        <f>IF(F256&lt;=$D$14,0,'Input Tab'!$C$10*12)</f>
        <v>3000</v>
      </c>
      <c r="R256" s="48">
        <f t="shared" si="49"/>
        <v>51750</v>
      </c>
      <c r="S256" s="48">
        <f t="shared" si="46"/>
        <v>0</v>
      </c>
    </row>
    <row r="257" spans="5:19" ht="12.75">
      <c r="E257" s="38">
        <v>234</v>
      </c>
      <c r="F257" s="34">
        <f t="shared" si="47"/>
        <v>47586.5</v>
      </c>
      <c r="G257" s="40">
        <f t="shared" si="41"/>
        <v>0</v>
      </c>
      <c r="H257" s="40">
        <f t="shared" si="42"/>
        <v>0</v>
      </c>
      <c r="I257" s="40">
        <f t="shared" si="48"/>
        <v>-21883</v>
      </c>
      <c r="J257" s="48">
        <f t="shared" si="50"/>
        <v>10000</v>
      </c>
      <c r="K257" s="48">
        <f t="shared" si="39"/>
        <v>5044</v>
      </c>
      <c r="L257" s="48">
        <f t="shared" si="40"/>
        <v>10000</v>
      </c>
      <c r="M257" s="48">
        <f>IF(F257&lt;=$D$14,G257,M256-M256*'Pension Plotter'!$H$9/1200)</f>
        <v>11443.360105072285</v>
      </c>
      <c r="N257" s="112">
        <f t="shared" si="43"/>
        <v>19044</v>
      </c>
      <c r="O257" s="48">
        <f t="shared" si="44"/>
        <v>0</v>
      </c>
      <c r="P257" s="48">
        <f t="shared" si="45"/>
        <v>4000</v>
      </c>
      <c r="Q257" s="48">
        <f>IF(F257&lt;=$D$14,0,'Input Tab'!$C$10*12)</f>
        <v>3000</v>
      </c>
      <c r="R257" s="48">
        <f t="shared" si="49"/>
        <v>52000</v>
      </c>
      <c r="S257" s="48">
        <f t="shared" si="46"/>
        <v>0</v>
      </c>
    </row>
    <row r="258" spans="5:19" ht="12.75">
      <c r="E258" s="38">
        <v>235</v>
      </c>
      <c r="F258" s="34">
        <f t="shared" si="47"/>
        <v>47617</v>
      </c>
      <c r="G258" s="40">
        <f t="shared" si="41"/>
        <v>0</v>
      </c>
      <c r="H258" s="40">
        <f t="shared" si="42"/>
        <v>0</v>
      </c>
      <c r="I258" s="40">
        <f t="shared" si="48"/>
        <v>-22133</v>
      </c>
      <c r="J258" s="48">
        <f t="shared" si="50"/>
        <v>10000</v>
      </c>
      <c r="K258" s="48">
        <f t="shared" si="39"/>
        <v>5044</v>
      </c>
      <c r="L258" s="48">
        <f t="shared" si="40"/>
        <v>10000</v>
      </c>
      <c r="M258" s="48">
        <f>IF(F258&lt;=$D$14,G258,M257-M257*'Pension Plotter'!$H$9/1200)</f>
        <v>11400.447504678263</v>
      </c>
      <c r="N258" s="112">
        <f t="shared" si="43"/>
        <v>19044</v>
      </c>
      <c r="O258" s="48">
        <f t="shared" si="44"/>
        <v>0</v>
      </c>
      <c r="P258" s="48">
        <f t="shared" si="45"/>
        <v>4000</v>
      </c>
      <c r="Q258" s="48">
        <f>IF(F258&lt;=$D$14,0,'Input Tab'!$C$10*12)</f>
        <v>3000</v>
      </c>
      <c r="R258" s="48">
        <f t="shared" si="49"/>
        <v>52250</v>
      </c>
      <c r="S258" s="48">
        <f t="shared" si="46"/>
        <v>0</v>
      </c>
    </row>
    <row r="259" spans="5:19" ht="12.75">
      <c r="E259" s="38">
        <v>236</v>
      </c>
      <c r="F259" s="34">
        <f t="shared" si="47"/>
        <v>47647.5</v>
      </c>
      <c r="G259" s="40">
        <f t="shared" si="41"/>
        <v>0</v>
      </c>
      <c r="H259" s="40">
        <f t="shared" si="42"/>
        <v>0</v>
      </c>
      <c r="I259" s="40">
        <f t="shared" si="48"/>
        <v>-22383</v>
      </c>
      <c r="J259" s="48">
        <f t="shared" si="50"/>
        <v>10000</v>
      </c>
      <c r="K259" s="48">
        <f t="shared" si="39"/>
        <v>5044</v>
      </c>
      <c r="L259" s="48">
        <f t="shared" si="40"/>
        <v>10000</v>
      </c>
      <c r="M259" s="48">
        <f>IF(F259&lt;=$D$14,G259,M258-M258*'Pension Plotter'!$H$9/1200)</f>
        <v>11357.695826535719</v>
      </c>
      <c r="N259" s="112">
        <f t="shared" si="43"/>
        <v>19044</v>
      </c>
      <c r="O259" s="48">
        <f t="shared" si="44"/>
        <v>0</v>
      </c>
      <c r="P259" s="48">
        <f t="shared" si="45"/>
        <v>4000</v>
      </c>
      <c r="Q259" s="48">
        <f>IF(F259&lt;=$D$14,0,'Input Tab'!$C$10*12)</f>
        <v>3000</v>
      </c>
      <c r="R259" s="48">
        <f t="shared" si="49"/>
        <v>52500</v>
      </c>
      <c r="S259" s="48">
        <f t="shared" si="46"/>
        <v>0</v>
      </c>
    </row>
    <row r="260" spans="5:19" ht="12.75">
      <c r="E260" s="38">
        <v>237</v>
      </c>
      <c r="F260" s="34">
        <f t="shared" si="47"/>
        <v>47678</v>
      </c>
      <c r="G260" s="40">
        <f t="shared" si="41"/>
        <v>0</v>
      </c>
      <c r="H260" s="40">
        <f t="shared" si="42"/>
        <v>0</v>
      </c>
      <c r="I260" s="40">
        <f t="shared" si="48"/>
        <v>-22633</v>
      </c>
      <c r="J260" s="48">
        <f t="shared" si="50"/>
        <v>10000</v>
      </c>
      <c r="K260" s="48">
        <f t="shared" si="39"/>
        <v>5044</v>
      </c>
      <c r="L260" s="48">
        <f t="shared" si="40"/>
        <v>10000</v>
      </c>
      <c r="M260" s="48">
        <f>IF(F260&lt;=$D$14,G260,M259-M259*'Pension Plotter'!$H$9/1200)</f>
        <v>11315.10446718621</v>
      </c>
      <c r="N260" s="112">
        <f t="shared" si="43"/>
        <v>19044</v>
      </c>
      <c r="O260" s="48">
        <f t="shared" si="44"/>
        <v>0</v>
      </c>
      <c r="P260" s="48">
        <f t="shared" si="45"/>
        <v>4000</v>
      </c>
      <c r="Q260" s="48">
        <f>IF(F260&lt;=$D$14,0,'Input Tab'!$C$10*12)</f>
        <v>3000</v>
      </c>
      <c r="R260" s="48">
        <f t="shared" si="49"/>
        <v>52750</v>
      </c>
      <c r="S260" s="48">
        <f t="shared" si="46"/>
        <v>0</v>
      </c>
    </row>
    <row r="261" spans="5:19" ht="12.75">
      <c r="E261" s="38">
        <v>238</v>
      </c>
      <c r="F261" s="34">
        <f t="shared" si="47"/>
        <v>47708.5</v>
      </c>
      <c r="G261" s="40">
        <f t="shared" si="41"/>
        <v>0</v>
      </c>
      <c r="H261" s="40">
        <f t="shared" si="42"/>
        <v>0</v>
      </c>
      <c r="I261" s="40">
        <f t="shared" si="48"/>
        <v>-22883</v>
      </c>
      <c r="J261" s="48">
        <f t="shared" si="50"/>
        <v>10000</v>
      </c>
      <c r="K261" s="48">
        <f t="shared" si="39"/>
        <v>5044</v>
      </c>
      <c r="L261" s="48">
        <f t="shared" si="40"/>
        <v>10000</v>
      </c>
      <c r="M261" s="48">
        <f>IF(F261&lt;=$D$14,G261,M260-M260*'Pension Plotter'!$H$9/1200)</f>
        <v>11272.672825434262</v>
      </c>
      <c r="N261" s="112">
        <f t="shared" si="43"/>
        <v>19044</v>
      </c>
      <c r="O261" s="48">
        <f t="shared" si="44"/>
        <v>0</v>
      </c>
      <c r="P261" s="48">
        <f t="shared" si="45"/>
        <v>4000</v>
      </c>
      <c r="Q261" s="48">
        <f>IF(F261&lt;=$D$14,0,'Input Tab'!$C$10*12)</f>
        <v>3000</v>
      </c>
      <c r="R261" s="48">
        <f t="shared" si="49"/>
        <v>53000</v>
      </c>
      <c r="S261" s="48">
        <f t="shared" si="46"/>
        <v>0</v>
      </c>
    </row>
    <row r="262" spans="5:19" ht="12.75">
      <c r="E262" s="38">
        <v>239</v>
      </c>
      <c r="F262" s="34">
        <f t="shared" si="47"/>
        <v>47739</v>
      </c>
      <c r="G262" s="40">
        <f t="shared" si="41"/>
        <v>0</v>
      </c>
      <c r="H262" s="40">
        <f t="shared" si="42"/>
        <v>0</v>
      </c>
      <c r="I262" s="40">
        <f t="shared" si="48"/>
        <v>-23133</v>
      </c>
      <c r="J262" s="48">
        <f t="shared" si="50"/>
        <v>10000</v>
      </c>
      <c r="K262" s="48">
        <f t="shared" si="39"/>
        <v>5044</v>
      </c>
      <c r="L262" s="48">
        <f t="shared" si="40"/>
        <v>10000</v>
      </c>
      <c r="M262" s="48">
        <f>IF(F262&lt;=$D$14,G262,M261-M261*'Pension Plotter'!$H$9/1200)</f>
        <v>11230.400302338883</v>
      </c>
      <c r="N262" s="112">
        <f t="shared" si="43"/>
        <v>19044</v>
      </c>
      <c r="O262" s="48">
        <f t="shared" si="44"/>
        <v>0</v>
      </c>
      <c r="P262" s="48">
        <f t="shared" si="45"/>
        <v>4000</v>
      </c>
      <c r="Q262" s="48">
        <f>IF(F262&lt;=$D$14,0,'Input Tab'!$C$10*12)</f>
        <v>3000</v>
      </c>
      <c r="R262" s="48">
        <f t="shared" si="49"/>
        <v>53250</v>
      </c>
      <c r="S262" s="48">
        <f t="shared" si="46"/>
        <v>0</v>
      </c>
    </row>
    <row r="263" spans="5:19" ht="12.75">
      <c r="E263" s="38">
        <v>240</v>
      </c>
      <c r="F263" s="34">
        <f t="shared" si="47"/>
        <v>47769.5</v>
      </c>
      <c r="G263" s="40">
        <f t="shared" si="41"/>
        <v>0</v>
      </c>
      <c r="H263" s="40">
        <f t="shared" si="42"/>
        <v>0</v>
      </c>
      <c r="I263" s="40">
        <f t="shared" si="48"/>
        <v>-23383</v>
      </c>
      <c r="J263" s="48">
        <f t="shared" si="50"/>
        <v>10000</v>
      </c>
      <c r="K263" s="48">
        <f t="shared" si="39"/>
        <v>5044</v>
      </c>
      <c r="L263" s="48">
        <f t="shared" si="40"/>
        <v>10000</v>
      </c>
      <c r="M263" s="48">
        <f>IF(F263&lt;=$D$14,G263,M262-M262*'Pension Plotter'!$H$9/1200)</f>
        <v>11188.286301205113</v>
      </c>
      <c r="N263" s="112">
        <f t="shared" si="43"/>
        <v>19044</v>
      </c>
      <c r="O263" s="48">
        <f t="shared" si="44"/>
        <v>0</v>
      </c>
      <c r="P263" s="48">
        <f t="shared" si="45"/>
        <v>4000</v>
      </c>
      <c r="Q263" s="48">
        <f>IF(F263&lt;=$D$14,0,'Input Tab'!$C$10*12)</f>
        <v>3000</v>
      </c>
      <c r="R263" s="48">
        <f t="shared" si="49"/>
        <v>53500</v>
      </c>
      <c r="S263" s="48">
        <f t="shared" si="46"/>
        <v>0</v>
      </c>
    </row>
    <row r="264" spans="5:19" ht="12.75">
      <c r="E264" s="38">
        <v>241</v>
      </c>
      <c r="F264" s="34">
        <f t="shared" si="47"/>
        <v>47800</v>
      </c>
      <c r="G264" s="40">
        <f t="shared" si="41"/>
        <v>0</v>
      </c>
      <c r="H264" s="40">
        <f t="shared" si="42"/>
        <v>0</v>
      </c>
      <c r="I264" s="40">
        <f t="shared" si="48"/>
        <v>-23633</v>
      </c>
      <c r="J264" s="48">
        <f t="shared" si="50"/>
        <v>10000</v>
      </c>
      <c r="K264" s="48">
        <f t="shared" si="39"/>
        <v>5044</v>
      </c>
      <c r="L264" s="48">
        <f t="shared" si="40"/>
        <v>10000</v>
      </c>
      <c r="M264" s="48">
        <f>IF(F264&lt;=$D$14,G264,M263-M263*'Pension Plotter'!$H$9/1200)</f>
        <v>11146.330227575594</v>
      </c>
      <c r="N264" s="112">
        <f t="shared" si="43"/>
        <v>19044</v>
      </c>
      <c r="O264" s="48">
        <f t="shared" si="44"/>
        <v>0</v>
      </c>
      <c r="P264" s="48">
        <f t="shared" si="45"/>
        <v>4000</v>
      </c>
      <c r="Q264" s="48">
        <f>IF(F264&lt;=$D$14,0,'Input Tab'!$C$10*12)</f>
        <v>3000</v>
      </c>
      <c r="R264" s="48">
        <f t="shared" si="49"/>
        <v>53750</v>
      </c>
      <c r="S264" s="48">
        <f t="shared" si="46"/>
        <v>0</v>
      </c>
    </row>
    <row r="265" spans="5:19" ht="12.75">
      <c r="E265" s="38">
        <v>242</v>
      </c>
      <c r="F265" s="34">
        <f t="shared" si="47"/>
        <v>47830.5</v>
      </c>
      <c r="G265" s="40">
        <f t="shared" si="41"/>
        <v>0</v>
      </c>
      <c r="H265" s="40">
        <f t="shared" si="42"/>
        <v>0</v>
      </c>
      <c r="I265" s="40">
        <f t="shared" si="48"/>
        <v>-23883</v>
      </c>
      <c r="J265" s="48">
        <f t="shared" si="50"/>
        <v>10000</v>
      </c>
      <c r="K265" s="48">
        <f t="shared" si="39"/>
        <v>5044</v>
      </c>
      <c r="L265" s="48">
        <f t="shared" si="40"/>
        <v>10000</v>
      </c>
      <c r="M265" s="48">
        <f>IF(F265&lt;=$D$14,G265,M264-M264*'Pension Plotter'!$H$9/1200)</f>
        <v>11104.531489222185</v>
      </c>
      <c r="N265" s="112">
        <f t="shared" si="43"/>
        <v>19044</v>
      </c>
      <c r="O265" s="48">
        <f t="shared" si="44"/>
        <v>0</v>
      </c>
      <c r="P265" s="48">
        <f t="shared" si="45"/>
        <v>4000</v>
      </c>
      <c r="Q265" s="48">
        <f>IF(F265&lt;=$D$14,0,'Input Tab'!$C$10*12)</f>
        <v>3000</v>
      </c>
      <c r="R265" s="48">
        <f t="shared" si="49"/>
        <v>54000</v>
      </c>
      <c r="S265" s="48">
        <f t="shared" si="46"/>
        <v>0</v>
      </c>
    </row>
    <row r="266" spans="5:19" ht="12.75">
      <c r="E266" s="38">
        <v>243</v>
      </c>
      <c r="F266" s="34">
        <f t="shared" si="47"/>
        <v>47861</v>
      </c>
      <c r="G266" s="40">
        <f t="shared" si="41"/>
        <v>0</v>
      </c>
      <c r="H266" s="40">
        <f t="shared" si="42"/>
        <v>0</v>
      </c>
      <c r="I266" s="40">
        <f t="shared" si="48"/>
        <v>-24133</v>
      </c>
      <c r="J266" s="48">
        <f t="shared" si="50"/>
        <v>10000</v>
      </c>
      <c r="K266" s="48">
        <f t="shared" si="39"/>
        <v>5044</v>
      </c>
      <c r="L266" s="48">
        <f t="shared" si="40"/>
        <v>10000</v>
      </c>
      <c r="M266" s="48">
        <f>IF(F266&lt;=$D$14,G266,M265-M265*'Pension Plotter'!$H$9/1200)</f>
        <v>11062.889496137603</v>
      </c>
      <c r="N266" s="112">
        <f t="shared" si="43"/>
        <v>19044</v>
      </c>
      <c r="O266" s="48">
        <f t="shared" si="44"/>
        <v>0</v>
      </c>
      <c r="P266" s="48">
        <f t="shared" si="45"/>
        <v>4000</v>
      </c>
      <c r="Q266" s="48">
        <f>IF(F266&lt;=$D$14,0,'Input Tab'!$C$10*12)</f>
        <v>3000</v>
      </c>
      <c r="R266" s="48">
        <f t="shared" si="49"/>
        <v>54250</v>
      </c>
      <c r="S266" s="48">
        <f t="shared" si="46"/>
        <v>0</v>
      </c>
    </row>
    <row r="267" spans="5:19" ht="12.75">
      <c r="E267" s="38">
        <v>244</v>
      </c>
      <c r="F267" s="34">
        <f t="shared" si="47"/>
        <v>47891.5</v>
      </c>
      <c r="G267" s="40">
        <f t="shared" si="41"/>
        <v>0</v>
      </c>
      <c r="H267" s="40">
        <f t="shared" si="42"/>
        <v>0</v>
      </c>
      <c r="I267" s="40">
        <f t="shared" si="48"/>
        <v>-24383</v>
      </c>
      <c r="J267" s="48">
        <f t="shared" si="50"/>
        <v>10000</v>
      </c>
      <c r="K267" s="48">
        <f t="shared" si="39"/>
        <v>5044</v>
      </c>
      <c r="L267" s="48">
        <f t="shared" si="40"/>
        <v>10000</v>
      </c>
      <c r="M267" s="48">
        <f>IF(F267&lt;=$D$14,G267,M266-M266*'Pension Plotter'!$H$9/1200)</f>
        <v>11021.403660527087</v>
      </c>
      <c r="N267" s="112">
        <f t="shared" si="43"/>
        <v>19044</v>
      </c>
      <c r="O267" s="48">
        <f t="shared" si="44"/>
        <v>0</v>
      </c>
      <c r="P267" s="48">
        <f t="shared" si="45"/>
        <v>4000</v>
      </c>
      <c r="Q267" s="48">
        <f>IF(F267&lt;=$D$14,0,'Input Tab'!$C$10*12)</f>
        <v>3000</v>
      </c>
      <c r="R267" s="48">
        <f t="shared" si="49"/>
        <v>54500</v>
      </c>
      <c r="S267" s="48">
        <f t="shared" si="46"/>
        <v>0</v>
      </c>
    </row>
    <row r="268" spans="5:19" ht="12.75">
      <c r="E268" s="38">
        <v>245</v>
      </c>
      <c r="F268" s="34">
        <f t="shared" si="47"/>
        <v>47922</v>
      </c>
      <c r="G268" s="40">
        <f t="shared" si="41"/>
        <v>0</v>
      </c>
      <c r="H268" s="40">
        <f t="shared" si="42"/>
        <v>0</v>
      </c>
      <c r="I268" s="40">
        <f t="shared" si="48"/>
        <v>-24633</v>
      </c>
      <c r="J268" s="48">
        <f t="shared" si="50"/>
        <v>10000</v>
      </c>
      <c r="K268" s="48">
        <f t="shared" si="39"/>
        <v>5044</v>
      </c>
      <c r="L268" s="48">
        <f t="shared" si="40"/>
        <v>10000</v>
      </c>
      <c r="M268" s="48">
        <f>IF(F268&lt;=$D$14,G268,M267-M267*'Pension Plotter'!$H$9/1200)</f>
        <v>10980.07339680011</v>
      </c>
      <c r="N268" s="112">
        <f t="shared" si="43"/>
        <v>19044</v>
      </c>
      <c r="O268" s="48">
        <f t="shared" si="44"/>
        <v>0</v>
      </c>
      <c r="P268" s="48">
        <f t="shared" si="45"/>
        <v>4000</v>
      </c>
      <c r="Q268" s="48">
        <f>IF(F268&lt;=$D$14,0,'Input Tab'!$C$10*12)</f>
        <v>3000</v>
      </c>
      <c r="R268" s="48">
        <f t="shared" si="49"/>
        <v>54750</v>
      </c>
      <c r="S268" s="48">
        <f t="shared" si="46"/>
        <v>0</v>
      </c>
    </row>
    <row r="269" spans="5:19" ht="12.75">
      <c r="E269" s="38">
        <v>246</v>
      </c>
      <c r="F269" s="34">
        <f t="shared" si="47"/>
        <v>47952.5</v>
      </c>
      <c r="G269" s="40">
        <f t="shared" si="41"/>
        <v>0</v>
      </c>
      <c r="H269" s="40">
        <f t="shared" si="42"/>
        <v>0</v>
      </c>
      <c r="I269" s="40">
        <f t="shared" si="48"/>
        <v>-24883</v>
      </c>
      <c r="J269" s="48">
        <f t="shared" si="50"/>
        <v>10000</v>
      </c>
      <c r="K269" s="48">
        <f t="shared" si="39"/>
        <v>5044</v>
      </c>
      <c r="L269" s="48">
        <f t="shared" si="40"/>
        <v>10000</v>
      </c>
      <c r="M269" s="48">
        <f>IF(F269&lt;=$D$14,G269,M268-M268*'Pension Plotter'!$H$9/1200)</f>
        <v>10938.89812156211</v>
      </c>
      <c r="N269" s="112">
        <f t="shared" si="43"/>
        <v>19044</v>
      </c>
      <c r="O269" s="48">
        <f t="shared" si="44"/>
        <v>0</v>
      </c>
      <c r="P269" s="48">
        <f t="shared" si="45"/>
        <v>4000</v>
      </c>
      <c r="Q269" s="48">
        <f>IF(F269&lt;=$D$14,0,'Input Tab'!$C$10*12)</f>
        <v>3000</v>
      </c>
      <c r="R269" s="48">
        <f t="shared" si="49"/>
        <v>55000</v>
      </c>
      <c r="S269" s="48">
        <f t="shared" si="46"/>
        <v>0</v>
      </c>
    </row>
    <row r="270" spans="5:19" ht="12.75">
      <c r="E270" s="38">
        <v>247</v>
      </c>
      <c r="F270" s="34">
        <f t="shared" si="47"/>
        <v>47983</v>
      </c>
      <c r="G270" s="40">
        <f t="shared" si="41"/>
        <v>0</v>
      </c>
      <c r="H270" s="40">
        <f t="shared" si="42"/>
        <v>0</v>
      </c>
      <c r="I270" s="40">
        <f t="shared" si="48"/>
        <v>-25133</v>
      </c>
      <c r="J270" s="48">
        <f t="shared" si="50"/>
        <v>10000</v>
      </c>
      <c r="K270" s="48">
        <f t="shared" si="39"/>
        <v>5044</v>
      </c>
      <c r="L270" s="48">
        <f t="shared" si="40"/>
        <v>10000</v>
      </c>
      <c r="M270" s="48">
        <f>IF(F270&lt;=$D$14,G270,M269-M269*'Pension Plotter'!$H$9/1200)</f>
        <v>10897.877253606252</v>
      </c>
      <c r="N270" s="112">
        <f t="shared" si="43"/>
        <v>19044</v>
      </c>
      <c r="O270" s="48">
        <f t="shared" si="44"/>
        <v>0</v>
      </c>
      <c r="P270" s="48">
        <f t="shared" si="45"/>
        <v>4000</v>
      </c>
      <c r="Q270" s="48">
        <f>IF(F270&lt;=$D$14,0,'Input Tab'!$C$10*12)</f>
        <v>3000</v>
      </c>
      <c r="R270" s="48">
        <f t="shared" si="49"/>
        <v>55250</v>
      </c>
      <c r="S270" s="48">
        <f t="shared" si="46"/>
        <v>0</v>
      </c>
    </row>
    <row r="271" spans="5:19" ht="12.75">
      <c r="E271" s="38">
        <v>248</v>
      </c>
      <c r="F271" s="34">
        <f t="shared" si="47"/>
        <v>48013.5</v>
      </c>
      <c r="G271" s="40">
        <f t="shared" si="41"/>
        <v>0</v>
      </c>
      <c r="H271" s="40">
        <f t="shared" si="42"/>
        <v>0</v>
      </c>
      <c r="I271" s="40">
        <f t="shared" si="48"/>
        <v>-25383</v>
      </c>
      <c r="J271" s="48">
        <f t="shared" si="50"/>
        <v>10000</v>
      </c>
      <c r="K271" s="48">
        <f t="shared" si="39"/>
        <v>5044</v>
      </c>
      <c r="L271" s="48">
        <f t="shared" si="40"/>
        <v>10000</v>
      </c>
      <c r="M271" s="48">
        <f>IF(F271&lt;=$D$14,G271,M270-M270*'Pension Plotter'!$H$9/1200)</f>
        <v>10857.010213905229</v>
      </c>
      <c r="N271" s="112">
        <f t="shared" si="43"/>
        <v>19044</v>
      </c>
      <c r="O271" s="48">
        <f t="shared" si="44"/>
        <v>0</v>
      </c>
      <c r="P271" s="48">
        <f t="shared" si="45"/>
        <v>4000</v>
      </c>
      <c r="Q271" s="48">
        <f>IF(F271&lt;=$D$14,0,'Input Tab'!$C$10*12)</f>
        <v>3000</v>
      </c>
      <c r="R271" s="48">
        <f t="shared" si="49"/>
        <v>55500</v>
      </c>
      <c r="S271" s="48">
        <f t="shared" si="46"/>
        <v>0</v>
      </c>
    </row>
    <row r="272" spans="5:19" ht="12.75">
      <c r="E272" s="38">
        <v>249</v>
      </c>
      <c r="F272" s="34">
        <f t="shared" si="47"/>
        <v>48044</v>
      </c>
      <c r="G272" s="40">
        <f t="shared" si="41"/>
        <v>0</v>
      </c>
      <c r="H272" s="40">
        <f t="shared" si="42"/>
        <v>0</v>
      </c>
      <c r="I272" s="40">
        <f t="shared" si="48"/>
        <v>-25633</v>
      </c>
      <c r="J272" s="48">
        <f t="shared" si="50"/>
        <v>10000</v>
      </c>
      <c r="K272" s="48">
        <f t="shared" si="39"/>
        <v>5044</v>
      </c>
      <c r="L272" s="48">
        <f t="shared" si="40"/>
        <v>10000</v>
      </c>
      <c r="M272" s="48">
        <f>IF(F272&lt;=$D$14,G272,M271-M271*'Pension Plotter'!$H$9/1200)</f>
        <v>10816.296425603085</v>
      </c>
      <c r="N272" s="112">
        <f t="shared" si="43"/>
        <v>19044</v>
      </c>
      <c r="O272" s="48">
        <f t="shared" si="44"/>
        <v>0</v>
      </c>
      <c r="P272" s="48">
        <f t="shared" si="45"/>
        <v>4000</v>
      </c>
      <c r="Q272" s="48">
        <f>IF(F272&lt;=$D$14,0,'Input Tab'!$C$10*12)</f>
        <v>3000</v>
      </c>
      <c r="R272" s="48">
        <f t="shared" si="49"/>
        <v>55750</v>
      </c>
      <c r="S272" s="48">
        <f t="shared" si="46"/>
        <v>0</v>
      </c>
    </row>
    <row r="273" spans="5:19" ht="12.75">
      <c r="E273" s="38">
        <v>250</v>
      </c>
      <c r="F273" s="34">
        <f t="shared" si="47"/>
        <v>48074.5</v>
      </c>
      <c r="G273" s="40">
        <f t="shared" si="41"/>
        <v>0</v>
      </c>
      <c r="H273" s="40">
        <f t="shared" si="42"/>
        <v>0</v>
      </c>
      <c r="I273" s="40">
        <f t="shared" si="48"/>
        <v>-25883</v>
      </c>
      <c r="J273" s="48">
        <f t="shared" si="50"/>
        <v>10000</v>
      </c>
      <c r="K273" s="48">
        <f t="shared" si="39"/>
        <v>5044</v>
      </c>
      <c r="L273" s="48">
        <f t="shared" si="40"/>
        <v>10000</v>
      </c>
      <c r="M273" s="48">
        <f>IF(F273&lt;=$D$14,G273,M272-M272*'Pension Plotter'!$H$9/1200)</f>
        <v>10775.735314007074</v>
      </c>
      <c r="N273" s="112">
        <f t="shared" si="43"/>
        <v>19044</v>
      </c>
      <c r="O273" s="48">
        <f t="shared" si="44"/>
        <v>0</v>
      </c>
      <c r="P273" s="48">
        <f t="shared" si="45"/>
        <v>4000</v>
      </c>
      <c r="Q273" s="48">
        <f>IF(F273&lt;=$D$14,0,'Input Tab'!$C$10*12)</f>
        <v>3000</v>
      </c>
      <c r="R273" s="48">
        <f t="shared" si="49"/>
        <v>56000</v>
      </c>
      <c r="S273" s="48">
        <f t="shared" si="46"/>
        <v>0</v>
      </c>
    </row>
    <row r="274" spans="5:19" ht="12.75">
      <c r="E274" s="38">
        <v>251</v>
      </c>
      <c r="F274" s="34">
        <f t="shared" si="47"/>
        <v>48105</v>
      </c>
      <c r="G274" s="40">
        <f t="shared" si="41"/>
        <v>0</v>
      </c>
      <c r="H274" s="40">
        <f t="shared" si="42"/>
        <v>0</v>
      </c>
      <c r="I274" s="40">
        <f t="shared" si="48"/>
        <v>-26133</v>
      </c>
      <c r="J274" s="48">
        <f t="shared" si="50"/>
        <v>10000</v>
      </c>
      <c r="K274" s="48">
        <f t="shared" si="39"/>
        <v>5044</v>
      </c>
      <c r="L274" s="48">
        <f t="shared" si="40"/>
        <v>10000</v>
      </c>
      <c r="M274" s="48">
        <f>IF(F274&lt;=$D$14,G274,M273-M273*'Pension Plotter'!$H$9/1200)</f>
        <v>10735.326306579547</v>
      </c>
      <c r="N274" s="112">
        <f t="shared" si="43"/>
        <v>19044</v>
      </c>
      <c r="O274" s="48">
        <f t="shared" si="44"/>
        <v>0</v>
      </c>
      <c r="P274" s="48">
        <f t="shared" si="45"/>
        <v>4000</v>
      </c>
      <c r="Q274" s="48">
        <f>IF(F274&lt;=$D$14,0,'Input Tab'!$C$10*12)</f>
        <v>3000</v>
      </c>
      <c r="R274" s="48">
        <f t="shared" si="49"/>
        <v>56250</v>
      </c>
      <c r="S274" s="48">
        <f t="shared" si="46"/>
        <v>0</v>
      </c>
    </row>
    <row r="275" spans="5:19" ht="12.75">
      <c r="E275" s="38">
        <v>252</v>
      </c>
      <c r="F275" s="34">
        <f t="shared" si="47"/>
        <v>48135.5</v>
      </c>
      <c r="G275" s="40">
        <f t="shared" si="41"/>
        <v>0</v>
      </c>
      <c r="H275" s="40">
        <f t="shared" si="42"/>
        <v>0</v>
      </c>
      <c r="I275" s="40">
        <f t="shared" si="48"/>
        <v>-26383</v>
      </c>
      <c r="J275" s="48">
        <f t="shared" si="50"/>
        <v>10000</v>
      </c>
      <c r="K275" s="48">
        <f t="shared" si="39"/>
        <v>5044</v>
      </c>
      <c r="L275" s="48">
        <f t="shared" si="40"/>
        <v>10000</v>
      </c>
      <c r="M275" s="48">
        <f>IF(F275&lt;=$D$14,G275,M274-M274*'Pension Plotter'!$H$9/1200)</f>
        <v>10695.068832929874</v>
      </c>
      <c r="N275" s="112">
        <f t="shared" si="43"/>
        <v>19044</v>
      </c>
      <c r="O275" s="48">
        <f t="shared" si="44"/>
        <v>0</v>
      </c>
      <c r="P275" s="48">
        <f t="shared" si="45"/>
        <v>4000</v>
      </c>
      <c r="Q275" s="48">
        <f>IF(F275&lt;=$D$14,0,'Input Tab'!$C$10*12)</f>
        <v>3000</v>
      </c>
      <c r="R275" s="48">
        <f t="shared" si="49"/>
        <v>56500</v>
      </c>
      <c r="S275" s="48">
        <f t="shared" si="46"/>
        <v>0</v>
      </c>
    </row>
    <row r="276" spans="5:19" ht="12.75">
      <c r="E276" s="38">
        <v>253</v>
      </c>
      <c r="F276" s="34">
        <f t="shared" si="47"/>
        <v>48166</v>
      </c>
      <c r="G276" s="40">
        <f t="shared" si="41"/>
        <v>0</v>
      </c>
      <c r="H276" s="40">
        <f t="shared" si="42"/>
        <v>0</v>
      </c>
      <c r="I276" s="40">
        <f t="shared" si="48"/>
        <v>-26633</v>
      </c>
      <c r="J276" s="48">
        <f t="shared" si="50"/>
        <v>10000</v>
      </c>
      <c r="K276" s="48">
        <f t="shared" si="39"/>
        <v>5044</v>
      </c>
      <c r="L276" s="48">
        <f t="shared" si="40"/>
        <v>10000</v>
      </c>
      <c r="M276" s="48">
        <f>IF(F276&lt;=$D$14,G276,M275-M275*'Pension Plotter'!$H$9/1200)</f>
        <v>10654.962324806387</v>
      </c>
      <c r="N276" s="112">
        <f t="shared" si="43"/>
        <v>19044</v>
      </c>
      <c r="O276" s="48">
        <f t="shared" si="44"/>
        <v>0</v>
      </c>
      <c r="P276" s="48">
        <f t="shared" si="45"/>
        <v>4000</v>
      </c>
      <c r="Q276" s="48">
        <f>IF(F276&lt;=$D$14,0,'Input Tab'!$C$10*12)</f>
        <v>3000</v>
      </c>
      <c r="R276" s="48">
        <f t="shared" si="49"/>
        <v>56750</v>
      </c>
      <c r="S276" s="48">
        <f t="shared" si="46"/>
        <v>0</v>
      </c>
    </row>
    <row r="277" spans="5:19" ht="12.75">
      <c r="E277" s="38">
        <v>254</v>
      </c>
      <c r="F277" s="34">
        <f t="shared" si="47"/>
        <v>48196.5</v>
      </c>
      <c r="G277" s="40">
        <f t="shared" si="41"/>
        <v>0</v>
      </c>
      <c r="H277" s="40">
        <f t="shared" si="42"/>
        <v>0</v>
      </c>
      <c r="I277" s="40">
        <f t="shared" si="48"/>
        <v>-26883</v>
      </c>
      <c r="J277" s="48">
        <f t="shared" si="50"/>
        <v>10000</v>
      </c>
      <c r="K277" s="48">
        <f t="shared" si="39"/>
        <v>5044</v>
      </c>
      <c r="L277" s="48">
        <f t="shared" si="40"/>
        <v>10000</v>
      </c>
      <c r="M277" s="48">
        <f>IF(F277&lt;=$D$14,G277,M276-M276*'Pension Plotter'!$H$9/1200)</f>
        <v>10615.006216088363</v>
      </c>
      <c r="N277" s="112">
        <f t="shared" si="43"/>
        <v>19044</v>
      </c>
      <c r="O277" s="48">
        <f t="shared" si="44"/>
        <v>0</v>
      </c>
      <c r="P277" s="48">
        <f t="shared" si="45"/>
        <v>4000</v>
      </c>
      <c r="Q277" s="48">
        <f>IF(F277&lt;=$D$14,0,'Input Tab'!$C$10*12)</f>
        <v>3000</v>
      </c>
      <c r="R277" s="48">
        <f t="shared" si="49"/>
        <v>57000</v>
      </c>
      <c r="S277" s="48">
        <f t="shared" si="46"/>
        <v>0</v>
      </c>
    </row>
    <row r="278" spans="5:19" ht="12.75">
      <c r="E278" s="38">
        <v>255</v>
      </c>
      <c r="F278" s="34">
        <f t="shared" si="47"/>
        <v>48227</v>
      </c>
      <c r="G278" s="40">
        <f t="shared" si="41"/>
        <v>0</v>
      </c>
      <c r="H278" s="40">
        <f t="shared" si="42"/>
        <v>0</v>
      </c>
      <c r="I278" s="40">
        <f t="shared" si="48"/>
        <v>-27133</v>
      </c>
      <c r="J278" s="48">
        <f t="shared" si="50"/>
        <v>10000</v>
      </c>
      <c r="K278" s="48">
        <f t="shared" si="39"/>
        <v>5044</v>
      </c>
      <c r="L278" s="48">
        <f t="shared" si="40"/>
        <v>10000</v>
      </c>
      <c r="M278" s="48">
        <f>IF(F278&lt;=$D$14,G278,M277-M277*'Pension Plotter'!$H$9/1200)</f>
        <v>10575.199942778032</v>
      </c>
      <c r="N278" s="112">
        <f t="shared" si="43"/>
        <v>19044</v>
      </c>
      <c r="O278" s="48">
        <f t="shared" si="44"/>
        <v>0</v>
      </c>
      <c r="P278" s="48">
        <f t="shared" si="45"/>
        <v>4000</v>
      </c>
      <c r="Q278" s="48">
        <f>IF(F278&lt;=$D$14,0,'Input Tab'!$C$10*12)</f>
        <v>3000</v>
      </c>
      <c r="R278" s="48">
        <f t="shared" si="49"/>
        <v>57250</v>
      </c>
      <c r="S278" s="48">
        <f t="shared" si="46"/>
        <v>0</v>
      </c>
    </row>
    <row r="279" spans="5:19" ht="12.75">
      <c r="E279" s="38">
        <v>256</v>
      </c>
      <c r="F279" s="34">
        <f t="shared" si="47"/>
        <v>48257.5</v>
      </c>
      <c r="G279" s="40">
        <f t="shared" si="41"/>
        <v>0</v>
      </c>
      <c r="H279" s="40">
        <f t="shared" si="42"/>
        <v>0</v>
      </c>
      <c r="I279" s="40">
        <f t="shared" si="48"/>
        <v>-27383</v>
      </c>
      <c r="J279" s="48">
        <f t="shared" si="50"/>
        <v>10000</v>
      </c>
      <c r="K279" s="48">
        <f t="shared" si="39"/>
        <v>5044</v>
      </c>
      <c r="L279" s="48">
        <f t="shared" si="40"/>
        <v>10000</v>
      </c>
      <c r="M279" s="48">
        <f>IF(F279&lt;=$D$14,G279,M278-M278*'Pension Plotter'!$H$9/1200)</f>
        <v>10535.542942992613</v>
      </c>
      <c r="N279" s="112">
        <f t="shared" si="43"/>
        <v>19044</v>
      </c>
      <c r="O279" s="48">
        <f t="shared" si="44"/>
        <v>0</v>
      </c>
      <c r="P279" s="48">
        <f t="shared" si="45"/>
        <v>4000</v>
      </c>
      <c r="Q279" s="48">
        <f>IF(F279&lt;=$D$14,0,'Input Tab'!$C$10*12)</f>
        <v>3000</v>
      </c>
      <c r="R279" s="48">
        <f t="shared" si="49"/>
        <v>57500</v>
      </c>
      <c r="S279" s="48">
        <f t="shared" si="46"/>
        <v>0</v>
      </c>
    </row>
    <row r="280" spans="5:19" ht="12.75">
      <c r="E280" s="38">
        <v>257</v>
      </c>
      <c r="F280" s="34">
        <f t="shared" si="47"/>
        <v>48288</v>
      </c>
      <c r="G280" s="40">
        <f t="shared" si="41"/>
        <v>0</v>
      </c>
      <c r="H280" s="40">
        <f t="shared" si="42"/>
        <v>0</v>
      </c>
      <c r="I280" s="40">
        <f t="shared" si="48"/>
        <v>-27633</v>
      </c>
      <c r="J280" s="48">
        <f t="shared" si="50"/>
        <v>10000</v>
      </c>
      <c r="K280" s="48">
        <f aca="true" t="shared" si="51" ref="K280:K343">IF(F280&lt;($D$8+65*365),0,$D$16)</f>
        <v>5044</v>
      </c>
      <c r="L280" s="48">
        <f aca="true" t="shared" si="52" ref="L280:L343">IF(F280&lt;=$D$17,0,$D$15)</f>
        <v>10000</v>
      </c>
      <c r="M280" s="48">
        <f>IF(F280&lt;=$D$14,G280,M279-M279*'Pension Plotter'!$H$9/1200)</f>
        <v>10496.034656956392</v>
      </c>
      <c r="N280" s="112">
        <f t="shared" si="43"/>
        <v>19044</v>
      </c>
      <c r="O280" s="48">
        <f t="shared" si="44"/>
        <v>0</v>
      </c>
      <c r="P280" s="48">
        <f t="shared" si="45"/>
        <v>4000</v>
      </c>
      <c r="Q280" s="48">
        <f>IF(F280&lt;=$D$14,0,'Input Tab'!$C$10*12)</f>
        <v>3000</v>
      </c>
      <c r="R280" s="48">
        <f t="shared" si="49"/>
        <v>57750</v>
      </c>
      <c r="S280" s="48">
        <f t="shared" si="46"/>
        <v>0</v>
      </c>
    </row>
    <row r="281" spans="5:19" ht="12.75">
      <c r="E281" s="38">
        <v>258</v>
      </c>
      <c r="F281" s="34">
        <f t="shared" si="47"/>
        <v>48318.5</v>
      </c>
      <c r="G281" s="40">
        <f aca="true" t="shared" si="53" ref="G281:G344">IF($F281&lt;$D$14,$D$9,0)</f>
        <v>0</v>
      </c>
      <c r="H281" s="40">
        <f aca="true" t="shared" si="54" ref="H281:H344">IF($F281&lt;$D$14,$D$9/12,0)</f>
        <v>0</v>
      </c>
      <c r="I281" s="40">
        <f t="shared" si="48"/>
        <v>-27883</v>
      </c>
      <c r="J281" s="48">
        <f t="shared" si="50"/>
        <v>10000</v>
      </c>
      <c r="K281" s="48">
        <f t="shared" si="51"/>
        <v>5044</v>
      </c>
      <c r="L281" s="48">
        <f t="shared" si="52"/>
        <v>10000</v>
      </c>
      <c r="M281" s="48">
        <f>IF(F281&lt;=$D$14,G281,M280-M280*'Pension Plotter'!$H$9/1200)</f>
        <v>10456.674526992805</v>
      </c>
      <c r="N281" s="112">
        <f aca="true" t="shared" si="55" ref="N281:N344">O281+L281+K281+G281+P281</f>
        <v>19044</v>
      </c>
      <c r="O281" s="48">
        <f aca="true" t="shared" si="56" ref="O281:O344">IF(Q281=S281,S281,0)</f>
        <v>0</v>
      </c>
      <c r="P281" s="48">
        <f aca="true" t="shared" si="57" ref="P281:P344">IF(F281&lt;=$D$19,0,$D$18)</f>
        <v>4000</v>
      </c>
      <c r="Q281" s="48">
        <f>IF(F281&lt;=$D$14,0,'Input Tab'!$C$10*12)</f>
        <v>3000</v>
      </c>
      <c r="R281" s="48">
        <f t="shared" si="49"/>
        <v>58000</v>
      </c>
      <c r="S281" s="48">
        <f aca="true" t="shared" si="58" ref="S281:S344">IF(R281&lt;=$D$10-$D$13,$D$12*12,0)</f>
        <v>0</v>
      </c>
    </row>
    <row r="282" spans="5:19" ht="12.75">
      <c r="E282" s="38">
        <v>259</v>
      </c>
      <c r="F282" s="34">
        <f t="shared" si="47"/>
        <v>48349</v>
      </c>
      <c r="G282" s="40">
        <f t="shared" si="53"/>
        <v>0</v>
      </c>
      <c r="H282" s="40">
        <f t="shared" si="54"/>
        <v>0</v>
      </c>
      <c r="I282" s="40">
        <f t="shared" si="48"/>
        <v>-28133</v>
      </c>
      <c r="J282" s="48">
        <f t="shared" si="50"/>
        <v>10000</v>
      </c>
      <c r="K282" s="48">
        <f t="shared" si="51"/>
        <v>5044</v>
      </c>
      <c r="L282" s="48">
        <f t="shared" si="52"/>
        <v>10000</v>
      </c>
      <c r="M282" s="48">
        <f>IF(F282&lt;=$D$14,G282,M281-M281*'Pension Plotter'!$H$9/1200)</f>
        <v>10417.461997516582</v>
      </c>
      <c r="N282" s="112">
        <f t="shared" si="55"/>
        <v>19044</v>
      </c>
      <c r="O282" s="48">
        <f t="shared" si="56"/>
        <v>0</v>
      </c>
      <c r="P282" s="48">
        <f t="shared" si="57"/>
        <v>4000</v>
      </c>
      <c r="Q282" s="48">
        <f>IF(F282&lt;=$D$14,0,'Input Tab'!$C$10*12)</f>
        <v>3000</v>
      </c>
      <c r="R282" s="48">
        <f t="shared" si="49"/>
        <v>58250</v>
      </c>
      <c r="S282" s="48">
        <f t="shared" si="58"/>
        <v>0</v>
      </c>
    </row>
    <row r="283" spans="5:19" ht="12.75">
      <c r="E283" s="38">
        <v>260</v>
      </c>
      <c r="F283" s="34">
        <f aca="true" t="shared" si="59" ref="F283:F346">F282+30.5</f>
        <v>48379.5</v>
      </c>
      <c r="G283" s="40">
        <f t="shared" si="53"/>
        <v>0</v>
      </c>
      <c r="H283" s="40">
        <f t="shared" si="54"/>
        <v>0</v>
      </c>
      <c r="I283" s="40">
        <f t="shared" si="48"/>
        <v>-28383</v>
      </c>
      <c r="J283" s="48">
        <f t="shared" si="50"/>
        <v>10000</v>
      </c>
      <c r="K283" s="48">
        <f t="shared" si="51"/>
        <v>5044</v>
      </c>
      <c r="L283" s="48">
        <f t="shared" si="52"/>
        <v>10000</v>
      </c>
      <c r="M283" s="48">
        <f>IF(F283&lt;=$D$14,G283,M282-M282*'Pension Plotter'!$H$9/1200)</f>
        <v>10378.396515025895</v>
      </c>
      <c r="N283" s="112">
        <f t="shared" si="55"/>
        <v>19044</v>
      </c>
      <c r="O283" s="48">
        <f t="shared" si="56"/>
        <v>0</v>
      </c>
      <c r="P283" s="48">
        <f t="shared" si="57"/>
        <v>4000</v>
      </c>
      <c r="Q283" s="48">
        <f>IF(F283&lt;=$D$14,0,'Input Tab'!$C$10*12)</f>
        <v>3000</v>
      </c>
      <c r="R283" s="48">
        <f t="shared" si="49"/>
        <v>58500</v>
      </c>
      <c r="S283" s="48">
        <f t="shared" si="58"/>
        <v>0</v>
      </c>
    </row>
    <row r="284" spans="5:19" ht="12.75">
      <c r="E284" s="38">
        <v>261</v>
      </c>
      <c r="F284" s="34">
        <f t="shared" si="59"/>
        <v>48410</v>
      </c>
      <c r="G284" s="40">
        <f t="shared" si="53"/>
        <v>0</v>
      </c>
      <c r="H284" s="40">
        <f t="shared" si="54"/>
        <v>0</v>
      </c>
      <c r="I284" s="40">
        <f t="shared" si="48"/>
        <v>-28633</v>
      </c>
      <c r="J284" s="48">
        <f t="shared" si="50"/>
        <v>10000</v>
      </c>
      <c r="K284" s="48">
        <f t="shared" si="51"/>
        <v>5044</v>
      </c>
      <c r="L284" s="48">
        <f t="shared" si="52"/>
        <v>10000</v>
      </c>
      <c r="M284" s="48">
        <f>IF(F284&lt;=$D$14,G284,M283-M283*'Pension Plotter'!$H$9/1200)</f>
        <v>10339.477528094549</v>
      </c>
      <c r="N284" s="112">
        <f t="shared" si="55"/>
        <v>19044</v>
      </c>
      <c r="O284" s="48">
        <f t="shared" si="56"/>
        <v>0</v>
      </c>
      <c r="P284" s="48">
        <f t="shared" si="57"/>
        <v>4000</v>
      </c>
      <c r="Q284" s="48">
        <f>IF(F284&lt;=$D$14,0,'Input Tab'!$C$10*12)</f>
        <v>3000</v>
      </c>
      <c r="R284" s="48">
        <f t="shared" si="49"/>
        <v>58750</v>
      </c>
      <c r="S284" s="48">
        <f t="shared" si="58"/>
        <v>0</v>
      </c>
    </row>
    <row r="285" spans="5:19" ht="12.75">
      <c r="E285" s="38">
        <v>262</v>
      </c>
      <c r="F285" s="34">
        <f t="shared" si="59"/>
        <v>48440.5</v>
      </c>
      <c r="G285" s="40">
        <f t="shared" si="53"/>
        <v>0</v>
      </c>
      <c r="H285" s="40">
        <f t="shared" si="54"/>
        <v>0</v>
      </c>
      <c r="I285" s="40">
        <f t="shared" si="48"/>
        <v>-28883</v>
      </c>
      <c r="J285" s="48">
        <f t="shared" si="50"/>
        <v>10000</v>
      </c>
      <c r="K285" s="48">
        <f t="shared" si="51"/>
        <v>5044</v>
      </c>
      <c r="L285" s="48">
        <f t="shared" si="52"/>
        <v>10000</v>
      </c>
      <c r="M285" s="48">
        <f>IF(F285&lt;=$D$14,G285,M284-M284*'Pension Plotter'!$H$9/1200)</f>
        <v>10300.704487364193</v>
      </c>
      <c r="N285" s="112">
        <f t="shared" si="55"/>
        <v>19044</v>
      </c>
      <c r="O285" s="48">
        <f t="shared" si="56"/>
        <v>0</v>
      </c>
      <c r="P285" s="48">
        <f t="shared" si="57"/>
        <v>4000</v>
      </c>
      <c r="Q285" s="48">
        <f>IF(F285&lt;=$D$14,0,'Input Tab'!$C$10*12)</f>
        <v>3000</v>
      </c>
      <c r="R285" s="48">
        <f t="shared" si="49"/>
        <v>59000</v>
      </c>
      <c r="S285" s="48">
        <f t="shared" si="58"/>
        <v>0</v>
      </c>
    </row>
    <row r="286" spans="5:19" ht="12.75">
      <c r="E286" s="38">
        <v>263</v>
      </c>
      <c r="F286" s="34">
        <f t="shared" si="59"/>
        <v>48471</v>
      </c>
      <c r="G286" s="40">
        <f t="shared" si="53"/>
        <v>0</v>
      </c>
      <c r="H286" s="40">
        <f t="shared" si="54"/>
        <v>0</v>
      </c>
      <c r="I286" s="40">
        <f t="shared" si="48"/>
        <v>-29133</v>
      </c>
      <c r="J286" s="48">
        <f t="shared" si="50"/>
        <v>10000</v>
      </c>
      <c r="K286" s="48">
        <f t="shared" si="51"/>
        <v>5044</v>
      </c>
      <c r="L286" s="48">
        <f t="shared" si="52"/>
        <v>10000</v>
      </c>
      <c r="M286" s="48">
        <f>IF(F286&lt;=$D$14,G286,M285-M285*'Pension Plotter'!$H$9/1200)</f>
        <v>10262.076845536578</v>
      </c>
      <c r="N286" s="112">
        <f t="shared" si="55"/>
        <v>19044</v>
      </c>
      <c r="O286" s="48">
        <f t="shared" si="56"/>
        <v>0</v>
      </c>
      <c r="P286" s="48">
        <f t="shared" si="57"/>
        <v>4000</v>
      </c>
      <c r="Q286" s="48">
        <f>IF(F286&lt;=$D$14,0,'Input Tab'!$C$10*12)</f>
        <v>3000</v>
      </c>
      <c r="R286" s="48">
        <f t="shared" si="49"/>
        <v>59250</v>
      </c>
      <c r="S286" s="48">
        <f t="shared" si="58"/>
        <v>0</v>
      </c>
    </row>
    <row r="287" spans="5:19" ht="12.75">
      <c r="E287" s="38">
        <v>264</v>
      </c>
      <c r="F287" s="34">
        <f t="shared" si="59"/>
        <v>48501.5</v>
      </c>
      <c r="G287" s="40">
        <f t="shared" si="53"/>
        <v>0</v>
      </c>
      <c r="H287" s="40">
        <f t="shared" si="54"/>
        <v>0</v>
      </c>
      <c r="I287" s="40">
        <f t="shared" si="48"/>
        <v>-29383</v>
      </c>
      <c r="J287" s="48">
        <f t="shared" si="50"/>
        <v>10000</v>
      </c>
      <c r="K287" s="48">
        <f t="shared" si="51"/>
        <v>5044</v>
      </c>
      <c r="L287" s="48">
        <f t="shared" si="52"/>
        <v>10000</v>
      </c>
      <c r="M287" s="48">
        <f>IF(F287&lt;=$D$14,G287,M286-M286*'Pension Plotter'!$H$9/1200)</f>
        <v>10223.594057365815</v>
      </c>
      <c r="N287" s="112">
        <f t="shared" si="55"/>
        <v>19044</v>
      </c>
      <c r="O287" s="48">
        <f t="shared" si="56"/>
        <v>0</v>
      </c>
      <c r="P287" s="48">
        <f t="shared" si="57"/>
        <v>4000</v>
      </c>
      <c r="Q287" s="48">
        <f>IF(F287&lt;=$D$14,0,'Input Tab'!$C$10*12)</f>
        <v>3000</v>
      </c>
      <c r="R287" s="48">
        <f t="shared" si="49"/>
        <v>59500</v>
      </c>
      <c r="S287" s="48">
        <f t="shared" si="58"/>
        <v>0</v>
      </c>
    </row>
    <row r="288" spans="5:19" ht="12.75">
      <c r="E288" s="38">
        <v>265</v>
      </c>
      <c r="F288" s="34">
        <f t="shared" si="59"/>
        <v>48532</v>
      </c>
      <c r="G288" s="40">
        <f t="shared" si="53"/>
        <v>0</v>
      </c>
      <c r="H288" s="40">
        <f t="shared" si="54"/>
        <v>0</v>
      </c>
      <c r="I288" s="40">
        <f t="shared" si="48"/>
        <v>-29633</v>
      </c>
      <c r="J288" s="48">
        <f t="shared" si="50"/>
        <v>10000</v>
      </c>
      <c r="K288" s="48">
        <f t="shared" si="51"/>
        <v>5044</v>
      </c>
      <c r="L288" s="48">
        <f t="shared" si="52"/>
        <v>10000</v>
      </c>
      <c r="M288" s="48">
        <f>IF(F288&lt;=$D$14,G288,M287-M287*'Pension Plotter'!$H$9/1200)</f>
        <v>10185.255579650693</v>
      </c>
      <c r="N288" s="112">
        <f t="shared" si="55"/>
        <v>19044</v>
      </c>
      <c r="O288" s="48">
        <f t="shared" si="56"/>
        <v>0</v>
      </c>
      <c r="P288" s="48">
        <f t="shared" si="57"/>
        <v>4000</v>
      </c>
      <c r="Q288" s="48">
        <f>IF(F288&lt;=$D$14,0,'Input Tab'!$C$10*12)</f>
        <v>3000</v>
      </c>
      <c r="R288" s="48">
        <f t="shared" si="49"/>
        <v>59750</v>
      </c>
      <c r="S288" s="48">
        <f t="shared" si="58"/>
        <v>0</v>
      </c>
    </row>
    <row r="289" spans="5:19" ht="12.75">
      <c r="E289" s="38">
        <v>266</v>
      </c>
      <c r="F289" s="34">
        <f t="shared" si="59"/>
        <v>48562.5</v>
      </c>
      <c r="G289" s="40">
        <f t="shared" si="53"/>
        <v>0</v>
      </c>
      <c r="H289" s="40">
        <f t="shared" si="54"/>
        <v>0</v>
      </c>
      <c r="I289" s="40">
        <f t="shared" si="48"/>
        <v>-29883</v>
      </c>
      <c r="J289" s="48">
        <f t="shared" si="50"/>
        <v>10000</v>
      </c>
      <c r="K289" s="48">
        <f t="shared" si="51"/>
        <v>5044</v>
      </c>
      <c r="L289" s="48">
        <f t="shared" si="52"/>
        <v>10000</v>
      </c>
      <c r="M289" s="48">
        <f>IF(F289&lt;=$D$14,G289,M288-M288*'Pension Plotter'!$H$9/1200)</f>
        <v>10147.060871227002</v>
      </c>
      <c r="N289" s="112">
        <f t="shared" si="55"/>
        <v>19044</v>
      </c>
      <c r="O289" s="48">
        <f t="shared" si="56"/>
        <v>0</v>
      </c>
      <c r="P289" s="48">
        <f t="shared" si="57"/>
        <v>4000</v>
      </c>
      <c r="Q289" s="48">
        <f>IF(F289&lt;=$D$14,0,'Input Tab'!$C$10*12)</f>
        <v>3000</v>
      </c>
      <c r="R289" s="48">
        <f t="shared" si="49"/>
        <v>60000</v>
      </c>
      <c r="S289" s="48">
        <f t="shared" si="58"/>
        <v>0</v>
      </c>
    </row>
    <row r="290" spans="5:19" ht="12.75">
      <c r="E290" s="38">
        <v>267</v>
      </c>
      <c r="F290" s="34">
        <f t="shared" si="59"/>
        <v>48593</v>
      </c>
      <c r="G290" s="40">
        <f t="shared" si="53"/>
        <v>0</v>
      </c>
      <c r="H290" s="40">
        <f t="shared" si="54"/>
        <v>0</v>
      </c>
      <c r="I290" s="40">
        <f t="shared" si="48"/>
        <v>-30133</v>
      </c>
      <c r="J290" s="48">
        <f t="shared" si="50"/>
        <v>10000</v>
      </c>
      <c r="K290" s="48">
        <f t="shared" si="51"/>
        <v>5044</v>
      </c>
      <c r="L290" s="48">
        <f t="shared" si="52"/>
        <v>10000</v>
      </c>
      <c r="M290" s="48">
        <f>IF(F290&lt;=$D$14,G290,M289-M289*'Pension Plotter'!$H$9/1200)</f>
        <v>10109.0093929599</v>
      </c>
      <c r="N290" s="112">
        <f t="shared" si="55"/>
        <v>19044</v>
      </c>
      <c r="O290" s="48">
        <f t="shared" si="56"/>
        <v>0</v>
      </c>
      <c r="P290" s="48">
        <f t="shared" si="57"/>
        <v>4000</v>
      </c>
      <c r="Q290" s="48">
        <f>IF(F290&lt;=$D$14,0,'Input Tab'!$C$10*12)</f>
        <v>3000</v>
      </c>
      <c r="R290" s="48">
        <f t="shared" si="49"/>
        <v>60250</v>
      </c>
      <c r="S290" s="48">
        <f t="shared" si="58"/>
        <v>0</v>
      </c>
    </row>
    <row r="291" spans="5:19" ht="12.75">
      <c r="E291" s="38">
        <v>268</v>
      </c>
      <c r="F291" s="34">
        <f t="shared" si="59"/>
        <v>48623.5</v>
      </c>
      <c r="G291" s="40">
        <f t="shared" si="53"/>
        <v>0</v>
      </c>
      <c r="H291" s="40">
        <f t="shared" si="54"/>
        <v>0</v>
      </c>
      <c r="I291" s="40">
        <f aca="true" t="shared" si="60" ref="I291:I354">IF($F291&lt;$D$14,$D$11+I290,I290-$D$12)</f>
        <v>-30383</v>
      </c>
      <c r="J291" s="48">
        <f t="shared" si="50"/>
        <v>10000</v>
      </c>
      <c r="K291" s="48">
        <f t="shared" si="51"/>
        <v>5044</v>
      </c>
      <c r="L291" s="48">
        <f t="shared" si="52"/>
        <v>10000</v>
      </c>
      <c r="M291" s="48">
        <f>IF(F291&lt;=$D$14,G291,M290-M290*'Pension Plotter'!$H$9/1200)</f>
        <v>10071.100607736302</v>
      </c>
      <c r="N291" s="112">
        <f t="shared" si="55"/>
        <v>19044</v>
      </c>
      <c r="O291" s="48">
        <f t="shared" si="56"/>
        <v>0</v>
      </c>
      <c r="P291" s="48">
        <f t="shared" si="57"/>
        <v>4000</v>
      </c>
      <c r="Q291" s="48">
        <f>IF(F291&lt;=$D$14,0,'Input Tab'!$C$10*12)</f>
        <v>3000</v>
      </c>
      <c r="R291" s="48">
        <f t="shared" si="49"/>
        <v>60500</v>
      </c>
      <c r="S291" s="48">
        <f t="shared" si="58"/>
        <v>0</v>
      </c>
    </row>
    <row r="292" spans="5:19" ht="12.75">
      <c r="E292" s="38">
        <v>269</v>
      </c>
      <c r="F292" s="34">
        <f t="shared" si="59"/>
        <v>48654</v>
      </c>
      <c r="G292" s="40">
        <f t="shared" si="53"/>
        <v>0</v>
      </c>
      <c r="H292" s="40">
        <f t="shared" si="54"/>
        <v>0</v>
      </c>
      <c r="I292" s="40">
        <f t="shared" si="60"/>
        <v>-30633</v>
      </c>
      <c r="J292" s="48">
        <f t="shared" si="50"/>
        <v>10000</v>
      </c>
      <c r="K292" s="48">
        <f t="shared" si="51"/>
        <v>5044</v>
      </c>
      <c r="L292" s="48">
        <f t="shared" si="52"/>
        <v>10000</v>
      </c>
      <c r="M292" s="48">
        <f>IF(F292&lt;=$D$14,G292,M291-M291*'Pension Plotter'!$H$9/1200)</f>
        <v>10033.33398045729</v>
      </c>
      <c r="N292" s="112">
        <f t="shared" si="55"/>
        <v>19044</v>
      </c>
      <c r="O292" s="48">
        <f t="shared" si="56"/>
        <v>0</v>
      </c>
      <c r="P292" s="48">
        <f t="shared" si="57"/>
        <v>4000</v>
      </c>
      <c r="Q292" s="48">
        <f>IF(F292&lt;=$D$14,0,'Input Tab'!$C$10*12)</f>
        <v>3000</v>
      </c>
      <c r="R292" s="48">
        <f t="shared" si="49"/>
        <v>60750</v>
      </c>
      <c r="S292" s="48">
        <f t="shared" si="58"/>
        <v>0</v>
      </c>
    </row>
    <row r="293" spans="5:19" ht="12.75">
      <c r="E293" s="38">
        <v>270</v>
      </c>
      <c r="F293" s="34">
        <f t="shared" si="59"/>
        <v>48684.5</v>
      </c>
      <c r="G293" s="40">
        <f t="shared" si="53"/>
        <v>0</v>
      </c>
      <c r="H293" s="40">
        <f t="shared" si="54"/>
        <v>0</v>
      </c>
      <c r="I293" s="40">
        <f t="shared" si="60"/>
        <v>-30883</v>
      </c>
      <c r="J293" s="48">
        <f t="shared" si="50"/>
        <v>10000</v>
      </c>
      <c r="K293" s="48">
        <f t="shared" si="51"/>
        <v>5044</v>
      </c>
      <c r="L293" s="48">
        <f t="shared" si="52"/>
        <v>10000</v>
      </c>
      <c r="M293" s="48">
        <f>IF(F293&lt;=$D$14,G293,M292-M292*'Pension Plotter'!$H$9/1200)</f>
        <v>9995.708978030574</v>
      </c>
      <c r="N293" s="112">
        <f t="shared" si="55"/>
        <v>19044</v>
      </c>
      <c r="O293" s="48">
        <f t="shared" si="56"/>
        <v>0</v>
      </c>
      <c r="P293" s="48">
        <f t="shared" si="57"/>
        <v>4000</v>
      </c>
      <c r="Q293" s="48">
        <f>IF(F293&lt;=$D$14,0,'Input Tab'!$C$10*12)</f>
        <v>3000</v>
      </c>
      <c r="R293" s="48">
        <f t="shared" si="49"/>
        <v>61000</v>
      </c>
      <c r="S293" s="48">
        <f t="shared" si="58"/>
        <v>0</v>
      </c>
    </row>
    <row r="294" spans="5:19" ht="12.75">
      <c r="E294" s="38">
        <v>271</v>
      </c>
      <c r="F294" s="34">
        <f t="shared" si="59"/>
        <v>48715</v>
      </c>
      <c r="G294" s="40">
        <f t="shared" si="53"/>
        <v>0</v>
      </c>
      <c r="H294" s="40">
        <f t="shared" si="54"/>
        <v>0</v>
      </c>
      <c r="I294" s="40">
        <f t="shared" si="60"/>
        <v>-31133</v>
      </c>
      <c r="J294" s="48">
        <f t="shared" si="50"/>
        <v>10000</v>
      </c>
      <c r="K294" s="48">
        <f t="shared" si="51"/>
        <v>5044</v>
      </c>
      <c r="L294" s="48">
        <f t="shared" si="52"/>
        <v>10000</v>
      </c>
      <c r="M294" s="48">
        <f>IF(F294&lt;=$D$14,G294,M293-M293*'Pension Plotter'!$H$9/1200)</f>
        <v>9958.22506936296</v>
      </c>
      <c r="N294" s="112">
        <f t="shared" si="55"/>
        <v>19044</v>
      </c>
      <c r="O294" s="48">
        <f t="shared" si="56"/>
        <v>0</v>
      </c>
      <c r="P294" s="48">
        <f t="shared" si="57"/>
        <v>4000</v>
      </c>
      <c r="Q294" s="48">
        <f>IF(F294&lt;=$D$14,0,'Input Tab'!$C$10*12)</f>
        <v>3000</v>
      </c>
      <c r="R294" s="48">
        <f t="shared" si="49"/>
        <v>61250</v>
      </c>
      <c r="S294" s="48">
        <f t="shared" si="58"/>
        <v>0</v>
      </c>
    </row>
    <row r="295" spans="5:19" ht="12.75">
      <c r="E295" s="38">
        <v>272</v>
      </c>
      <c r="F295" s="34">
        <f t="shared" si="59"/>
        <v>48745.5</v>
      </c>
      <c r="G295" s="40">
        <f t="shared" si="53"/>
        <v>0</v>
      </c>
      <c r="H295" s="40">
        <f t="shared" si="54"/>
        <v>0</v>
      </c>
      <c r="I295" s="40">
        <f t="shared" si="60"/>
        <v>-31383</v>
      </c>
      <c r="J295" s="48">
        <f t="shared" si="50"/>
        <v>10000</v>
      </c>
      <c r="K295" s="48">
        <f t="shared" si="51"/>
        <v>5044</v>
      </c>
      <c r="L295" s="48">
        <f t="shared" si="52"/>
        <v>10000</v>
      </c>
      <c r="M295" s="48">
        <f>IF(F295&lt;=$D$14,G295,M294-M294*'Pension Plotter'!$H$9/1200)</f>
        <v>9920.881725352849</v>
      </c>
      <c r="N295" s="112">
        <f t="shared" si="55"/>
        <v>19044</v>
      </c>
      <c r="O295" s="48">
        <f t="shared" si="56"/>
        <v>0</v>
      </c>
      <c r="P295" s="48">
        <f t="shared" si="57"/>
        <v>4000</v>
      </c>
      <c r="Q295" s="48">
        <f>IF(F295&lt;=$D$14,0,'Input Tab'!$C$10*12)</f>
        <v>3000</v>
      </c>
      <c r="R295" s="48">
        <f t="shared" si="49"/>
        <v>61500</v>
      </c>
      <c r="S295" s="48">
        <f t="shared" si="58"/>
        <v>0</v>
      </c>
    </row>
    <row r="296" spans="5:19" ht="12.75">
      <c r="E296" s="38">
        <v>273</v>
      </c>
      <c r="F296" s="34">
        <f t="shared" si="59"/>
        <v>48776</v>
      </c>
      <c r="G296" s="40">
        <f t="shared" si="53"/>
        <v>0</v>
      </c>
      <c r="H296" s="40">
        <f t="shared" si="54"/>
        <v>0</v>
      </c>
      <c r="I296" s="40">
        <f t="shared" si="60"/>
        <v>-31633</v>
      </c>
      <c r="J296" s="48">
        <f t="shared" si="50"/>
        <v>10000</v>
      </c>
      <c r="K296" s="48">
        <f t="shared" si="51"/>
        <v>5044</v>
      </c>
      <c r="L296" s="48">
        <f t="shared" si="52"/>
        <v>10000</v>
      </c>
      <c r="M296" s="48">
        <f>IF(F296&lt;=$D$14,G296,M295-M295*'Pension Plotter'!$H$9/1200)</f>
        <v>9883.678418882775</v>
      </c>
      <c r="N296" s="112">
        <f t="shared" si="55"/>
        <v>19044</v>
      </c>
      <c r="O296" s="48">
        <f t="shared" si="56"/>
        <v>0</v>
      </c>
      <c r="P296" s="48">
        <f t="shared" si="57"/>
        <v>4000</v>
      </c>
      <c r="Q296" s="48">
        <f>IF(F296&lt;=$D$14,0,'Input Tab'!$C$10*12)</f>
        <v>3000</v>
      </c>
      <c r="R296" s="48">
        <f t="shared" si="49"/>
        <v>61750</v>
      </c>
      <c r="S296" s="48">
        <f t="shared" si="58"/>
        <v>0</v>
      </c>
    </row>
    <row r="297" spans="5:19" ht="12.75">
      <c r="E297" s="38">
        <v>274</v>
      </c>
      <c r="F297" s="34">
        <f t="shared" si="59"/>
        <v>48806.5</v>
      </c>
      <c r="G297" s="40">
        <f t="shared" si="53"/>
        <v>0</v>
      </c>
      <c r="H297" s="40">
        <f t="shared" si="54"/>
        <v>0</v>
      </c>
      <c r="I297" s="40">
        <f t="shared" si="60"/>
        <v>-31883</v>
      </c>
      <c r="J297" s="48">
        <f t="shared" si="50"/>
        <v>10000</v>
      </c>
      <c r="K297" s="48">
        <f t="shared" si="51"/>
        <v>5044</v>
      </c>
      <c r="L297" s="48">
        <f t="shared" si="52"/>
        <v>10000</v>
      </c>
      <c r="M297" s="48">
        <f>IF(F297&lt;=$D$14,G297,M296-M296*'Pension Plotter'!$H$9/1200)</f>
        <v>9846.614624811964</v>
      </c>
      <c r="N297" s="112">
        <f t="shared" si="55"/>
        <v>19044</v>
      </c>
      <c r="O297" s="48">
        <f t="shared" si="56"/>
        <v>0</v>
      </c>
      <c r="P297" s="48">
        <f t="shared" si="57"/>
        <v>4000</v>
      </c>
      <c r="Q297" s="48">
        <f>IF(F297&lt;=$D$14,0,'Input Tab'!$C$10*12)</f>
        <v>3000</v>
      </c>
      <c r="R297" s="48">
        <f t="shared" si="49"/>
        <v>62000</v>
      </c>
      <c r="S297" s="48">
        <f t="shared" si="58"/>
        <v>0</v>
      </c>
    </row>
    <row r="298" spans="5:19" ht="12.75">
      <c r="E298" s="38">
        <v>275</v>
      </c>
      <c r="F298" s="34">
        <f t="shared" si="59"/>
        <v>48837</v>
      </c>
      <c r="G298" s="40">
        <f t="shared" si="53"/>
        <v>0</v>
      </c>
      <c r="H298" s="40">
        <f t="shared" si="54"/>
        <v>0</v>
      </c>
      <c r="I298" s="40">
        <f t="shared" si="60"/>
        <v>-32133</v>
      </c>
      <c r="J298" s="48">
        <f t="shared" si="50"/>
        <v>10000</v>
      </c>
      <c r="K298" s="48">
        <f t="shared" si="51"/>
        <v>5044</v>
      </c>
      <c r="L298" s="48">
        <f t="shared" si="52"/>
        <v>10000</v>
      </c>
      <c r="M298" s="48">
        <f>IF(F298&lt;=$D$14,G298,M297-M297*'Pension Plotter'!$H$9/1200)</f>
        <v>9809.689819968919</v>
      </c>
      <c r="N298" s="112">
        <f t="shared" si="55"/>
        <v>19044</v>
      </c>
      <c r="O298" s="48">
        <f t="shared" si="56"/>
        <v>0</v>
      </c>
      <c r="P298" s="48">
        <f t="shared" si="57"/>
        <v>4000</v>
      </c>
      <c r="Q298" s="48">
        <f>IF(F298&lt;=$D$14,0,'Input Tab'!$C$10*12)</f>
        <v>3000</v>
      </c>
      <c r="R298" s="48">
        <f t="shared" si="49"/>
        <v>62250</v>
      </c>
      <c r="S298" s="48">
        <f t="shared" si="58"/>
        <v>0</v>
      </c>
    </row>
    <row r="299" spans="5:19" ht="12.75">
      <c r="E299" s="38">
        <v>276</v>
      </c>
      <c r="F299" s="34">
        <f t="shared" si="59"/>
        <v>48867.5</v>
      </c>
      <c r="G299" s="40">
        <f t="shared" si="53"/>
        <v>0</v>
      </c>
      <c r="H299" s="40">
        <f t="shared" si="54"/>
        <v>0</v>
      </c>
      <c r="I299" s="40">
        <f t="shared" si="60"/>
        <v>-32383</v>
      </c>
      <c r="J299" s="48">
        <f t="shared" si="50"/>
        <v>10000</v>
      </c>
      <c r="K299" s="48">
        <f t="shared" si="51"/>
        <v>5044</v>
      </c>
      <c r="L299" s="48">
        <f t="shared" si="52"/>
        <v>10000</v>
      </c>
      <c r="M299" s="48">
        <f>IF(F299&lt;=$D$14,G299,M298-M298*'Pension Plotter'!$H$9/1200)</f>
        <v>9772.903483144035</v>
      </c>
      <c r="N299" s="112">
        <f t="shared" si="55"/>
        <v>19044</v>
      </c>
      <c r="O299" s="48">
        <f t="shared" si="56"/>
        <v>0</v>
      </c>
      <c r="P299" s="48">
        <f t="shared" si="57"/>
        <v>4000</v>
      </c>
      <c r="Q299" s="48">
        <f>IF(F299&lt;=$D$14,0,'Input Tab'!$C$10*12)</f>
        <v>3000</v>
      </c>
      <c r="R299" s="48">
        <f t="shared" si="49"/>
        <v>62500</v>
      </c>
      <c r="S299" s="48">
        <f t="shared" si="58"/>
        <v>0</v>
      </c>
    </row>
    <row r="300" spans="5:19" ht="12.75">
      <c r="E300" s="38">
        <v>277</v>
      </c>
      <c r="F300" s="34">
        <f t="shared" si="59"/>
        <v>48898</v>
      </c>
      <c r="G300" s="40">
        <f t="shared" si="53"/>
        <v>0</v>
      </c>
      <c r="H300" s="40">
        <f t="shared" si="54"/>
        <v>0</v>
      </c>
      <c r="I300" s="40">
        <f t="shared" si="60"/>
        <v>-32633</v>
      </c>
      <c r="J300" s="48">
        <f t="shared" si="50"/>
        <v>10000</v>
      </c>
      <c r="K300" s="48">
        <f t="shared" si="51"/>
        <v>5044</v>
      </c>
      <c r="L300" s="48">
        <f t="shared" si="52"/>
        <v>10000</v>
      </c>
      <c r="M300" s="48">
        <f>IF(F300&lt;=$D$14,G300,M299-M299*'Pension Plotter'!$H$9/1200)</f>
        <v>9736.255095082244</v>
      </c>
      <c r="N300" s="112">
        <f t="shared" si="55"/>
        <v>19044</v>
      </c>
      <c r="O300" s="48">
        <f t="shared" si="56"/>
        <v>0</v>
      </c>
      <c r="P300" s="48">
        <f t="shared" si="57"/>
        <v>4000</v>
      </c>
      <c r="Q300" s="48">
        <f>IF(F300&lt;=$D$14,0,'Input Tab'!$C$10*12)</f>
        <v>3000</v>
      </c>
      <c r="R300" s="48">
        <f t="shared" si="49"/>
        <v>62750</v>
      </c>
      <c r="S300" s="48">
        <f t="shared" si="58"/>
        <v>0</v>
      </c>
    </row>
    <row r="301" spans="5:19" ht="12.75">
      <c r="E301" s="38">
        <v>278</v>
      </c>
      <c r="F301" s="34">
        <f t="shared" si="59"/>
        <v>48928.5</v>
      </c>
      <c r="G301" s="40">
        <f t="shared" si="53"/>
        <v>0</v>
      </c>
      <c r="H301" s="40">
        <f t="shared" si="54"/>
        <v>0</v>
      </c>
      <c r="I301" s="40">
        <f t="shared" si="60"/>
        <v>-32883</v>
      </c>
      <c r="J301" s="48">
        <f t="shared" si="50"/>
        <v>10000</v>
      </c>
      <c r="K301" s="48">
        <f t="shared" si="51"/>
        <v>5044</v>
      </c>
      <c r="L301" s="48">
        <f t="shared" si="52"/>
        <v>10000</v>
      </c>
      <c r="M301" s="48">
        <f>IF(F301&lt;=$D$14,G301,M300-M300*'Pension Plotter'!$H$9/1200)</f>
        <v>9699.744138475686</v>
      </c>
      <c r="N301" s="112">
        <f t="shared" si="55"/>
        <v>19044</v>
      </c>
      <c r="O301" s="48">
        <f t="shared" si="56"/>
        <v>0</v>
      </c>
      <c r="P301" s="48">
        <f t="shared" si="57"/>
        <v>4000</v>
      </c>
      <c r="Q301" s="48">
        <f>IF(F301&lt;=$D$14,0,'Input Tab'!$C$10*12)</f>
        <v>3000</v>
      </c>
      <c r="R301" s="48">
        <f aca="true" t="shared" si="61" ref="R301:R364">Q301/12+R300</f>
        <v>63000</v>
      </c>
      <c r="S301" s="48">
        <f t="shared" si="58"/>
        <v>0</v>
      </c>
    </row>
    <row r="302" spans="5:19" ht="12.75">
      <c r="E302" s="38">
        <v>279</v>
      </c>
      <c r="F302" s="34">
        <f t="shared" si="59"/>
        <v>48959</v>
      </c>
      <c r="G302" s="40">
        <f t="shared" si="53"/>
        <v>0</v>
      </c>
      <c r="H302" s="40">
        <f t="shared" si="54"/>
        <v>0</v>
      </c>
      <c r="I302" s="40">
        <f t="shared" si="60"/>
        <v>-33133</v>
      </c>
      <c r="J302" s="48">
        <f t="shared" si="50"/>
        <v>10000</v>
      </c>
      <c r="K302" s="48">
        <f t="shared" si="51"/>
        <v>5044</v>
      </c>
      <c r="L302" s="48">
        <f t="shared" si="52"/>
        <v>10000</v>
      </c>
      <c r="M302" s="48">
        <f>IF(F302&lt;=$D$14,G302,M301-M301*'Pension Plotter'!$H$9/1200)</f>
        <v>9663.370097956402</v>
      </c>
      <c r="N302" s="112">
        <f t="shared" si="55"/>
        <v>19044</v>
      </c>
      <c r="O302" s="48">
        <f t="shared" si="56"/>
        <v>0</v>
      </c>
      <c r="P302" s="48">
        <f t="shared" si="57"/>
        <v>4000</v>
      </c>
      <c r="Q302" s="48">
        <f>IF(F302&lt;=$D$14,0,'Input Tab'!$C$10*12)</f>
        <v>3000</v>
      </c>
      <c r="R302" s="48">
        <f t="shared" si="61"/>
        <v>63250</v>
      </c>
      <c r="S302" s="48">
        <f t="shared" si="58"/>
        <v>0</v>
      </c>
    </row>
    <row r="303" spans="5:19" ht="12.75">
      <c r="E303" s="38">
        <v>280</v>
      </c>
      <c r="F303" s="34">
        <f t="shared" si="59"/>
        <v>48989.5</v>
      </c>
      <c r="G303" s="40">
        <f t="shared" si="53"/>
        <v>0</v>
      </c>
      <c r="H303" s="40">
        <f t="shared" si="54"/>
        <v>0</v>
      </c>
      <c r="I303" s="40">
        <f t="shared" si="60"/>
        <v>-33383</v>
      </c>
      <c r="J303" s="48">
        <f t="shared" si="50"/>
        <v>10000</v>
      </c>
      <c r="K303" s="48">
        <f t="shared" si="51"/>
        <v>5044</v>
      </c>
      <c r="L303" s="48">
        <f t="shared" si="52"/>
        <v>10000</v>
      </c>
      <c r="M303" s="48">
        <f>IF(F303&lt;=$D$14,G303,M302-M302*'Pension Plotter'!$H$9/1200)</f>
        <v>9627.132460089066</v>
      </c>
      <c r="N303" s="112">
        <f t="shared" si="55"/>
        <v>19044</v>
      </c>
      <c r="O303" s="48">
        <f t="shared" si="56"/>
        <v>0</v>
      </c>
      <c r="P303" s="48">
        <f t="shared" si="57"/>
        <v>4000</v>
      </c>
      <c r="Q303" s="48">
        <f>IF(F303&lt;=$D$14,0,'Input Tab'!$C$10*12)</f>
        <v>3000</v>
      </c>
      <c r="R303" s="48">
        <f t="shared" si="61"/>
        <v>63500</v>
      </c>
      <c r="S303" s="48">
        <f t="shared" si="58"/>
        <v>0</v>
      </c>
    </row>
    <row r="304" spans="5:19" ht="12.75">
      <c r="E304" s="38">
        <v>281</v>
      </c>
      <c r="F304" s="34">
        <f t="shared" si="59"/>
        <v>49020</v>
      </c>
      <c r="G304" s="40">
        <f t="shared" si="53"/>
        <v>0</v>
      </c>
      <c r="H304" s="40">
        <f t="shared" si="54"/>
        <v>0</v>
      </c>
      <c r="I304" s="40">
        <f t="shared" si="60"/>
        <v>-33633</v>
      </c>
      <c r="J304" s="48">
        <f t="shared" si="50"/>
        <v>10000</v>
      </c>
      <c r="K304" s="48">
        <f t="shared" si="51"/>
        <v>5044</v>
      </c>
      <c r="L304" s="48">
        <f t="shared" si="52"/>
        <v>10000</v>
      </c>
      <c r="M304" s="48">
        <f>IF(F304&lt;=$D$14,G304,M303-M303*'Pension Plotter'!$H$9/1200)</f>
        <v>9591.030713363733</v>
      </c>
      <c r="N304" s="112">
        <f t="shared" si="55"/>
        <v>19044</v>
      </c>
      <c r="O304" s="48">
        <f t="shared" si="56"/>
        <v>0</v>
      </c>
      <c r="P304" s="48">
        <f t="shared" si="57"/>
        <v>4000</v>
      </c>
      <c r="Q304" s="48">
        <f>IF(F304&lt;=$D$14,0,'Input Tab'!$C$10*12)</f>
        <v>3000</v>
      </c>
      <c r="R304" s="48">
        <f t="shared" si="61"/>
        <v>63750</v>
      </c>
      <c r="S304" s="48">
        <f t="shared" si="58"/>
        <v>0</v>
      </c>
    </row>
    <row r="305" spans="5:19" ht="12.75">
      <c r="E305" s="38">
        <v>282</v>
      </c>
      <c r="F305" s="34">
        <f t="shared" si="59"/>
        <v>49050.5</v>
      </c>
      <c r="G305" s="40">
        <f t="shared" si="53"/>
        <v>0</v>
      </c>
      <c r="H305" s="40">
        <f t="shared" si="54"/>
        <v>0</v>
      </c>
      <c r="I305" s="40">
        <f t="shared" si="60"/>
        <v>-33883</v>
      </c>
      <c r="J305" s="48">
        <f t="shared" si="50"/>
        <v>10000</v>
      </c>
      <c r="K305" s="48">
        <f t="shared" si="51"/>
        <v>5044</v>
      </c>
      <c r="L305" s="48">
        <f t="shared" si="52"/>
        <v>10000</v>
      </c>
      <c r="M305" s="48">
        <f>IF(F305&lt;=$D$14,G305,M304-M304*'Pension Plotter'!$H$9/1200)</f>
        <v>9555.064348188618</v>
      </c>
      <c r="N305" s="112">
        <f t="shared" si="55"/>
        <v>19044</v>
      </c>
      <c r="O305" s="48">
        <f t="shared" si="56"/>
        <v>0</v>
      </c>
      <c r="P305" s="48">
        <f t="shared" si="57"/>
        <v>4000</v>
      </c>
      <c r="Q305" s="48">
        <f>IF(F305&lt;=$D$14,0,'Input Tab'!$C$10*12)</f>
        <v>3000</v>
      </c>
      <c r="R305" s="48">
        <f t="shared" si="61"/>
        <v>64000</v>
      </c>
      <c r="S305" s="48">
        <f t="shared" si="58"/>
        <v>0</v>
      </c>
    </row>
    <row r="306" spans="5:19" ht="12.75">
      <c r="E306" s="38">
        <v>283</v>
      </c>
      <c r="F306" s="34">
        <f t="shared" si="59"/>
        <v>49081</v>
      </c>
      <c r="G306" s="40">
        <f t="shared" si="53"/>
        <v>0</v>
      </c>
      <c r="H306" s="40">
        <f t="shared" si="54"/>
        <v>0</v>
      </c>
      <c r="I306" s="40">
        <f t="shared" si="60"/>
        <v>-34133</v>
      </c>
      <c r="J306" s="48">
        <f t="shared" si="50"/>
        <v>10000</v>
      </c>
      <c r="K306" s="48">
        <f t="shared" si="51"/>
        <v>5044</v>
      </c>
      <c r="L306" s="48">
        <f t="shared" si="52"/>
        <v>10000</v>
      </c>
      <c r="M306" s="48">
        <f>IF(F306&lt;=$D$14,G306,M305-M305*'Pension Plotter'!$H$9/1200)</f>
        <v>9519.23285688291</v>
      </c>
      <c r="N306" s="112">
        <f t="shared" si="55"/>
        <v>19044</v>
      </c>
      <c r="O306" s="48">
        <f t="shared" si="56"/>
        <v>0</v>
      </c>
      <c r="P306" s="48">
        <f t="shared" si="57"/>
        <v>4000</v>
      </c>
      <c r="Q306" s="48">
        <f>IF(F306&lt;=$D$14,0,'Input Tab'!$C$10*12)</f>
        <v>3000</v>
      </c>
      <c r="R306" s="48">
        <f t="shared" si="61"/>
        <v>64250</v>
      </c>
      <c r="S306" s="48">
        <f t="shared" si="58"/>
        <v>0</v>
      </c>
    </row>
    <row r="307" spans="5:19" ht="12.75">
      <c r="E307" s="38">
        <v>284</v>
      </c>
      <c r="F307" s="34">
        <f t="shared" si="59"/>
        <v>49111.5</v>
      </c>
      <c r="G307" s="40">
        <f t="shared" si="53"/>
        <v>0</v>
      </c>
      <c r="H307" s="40">
        <f t="shared" si="54"/>
        <v>0</v>
      </c>
      <c r="I307" s="40">
        <f t="shared" si="60"/>
        <v>-34383</v>
      </c>
      <c r="J307" s="48">
        <f t="shared" si="50"/>
        <v>10000</v>
      </c>
      <c r="K307" s="48">
        <f t="shared" si="51"/>
        <v>5044</v>
      </c>
      <c r="L307" s="48">
        <f t="shared" si="52"/>
        <v>10000</v>
      </c>
      <c r="M307" s="48">
        <f>IF(F307&lt;=$D$14,G307,M306-M306*'Pension Plotter'!$H$9/1200)</f>
        <v>9483.5357336696</v>
      </c>
      <c r="N307" s="112">
        <f t="shared" si="55"/>
        <v>19044</v>
      </c>
      <c r="O307" s="48">
        <f t="shared" si="56"/>
        <v>0</v>
      </c>
      <c r="P307" s="48">
        <f t="shared" si="57"/>
        <v>4000</v>
      </c>
      <c r="Q307" s="48">
        <f>IF(F307&lt;=$D$14,0,'Input Tab'!$C$10*12)</f>
        <v>3000</v>
      </c>
      <c r="R307" s="48">
        <f t="shared" si="61"/>
        <v>64500</v>
      </c>
      <c r="S307" s="48">
        <f t="shared" si="58"/>
        <v>0</v>
      </c>
    </row>
    <row r="308" spans="5:19" ht="12.75">
      <c r="E308" s="38">
        <v>285</v>
      </c>
      <c r="F308" s="34">
        <f t="shared" si="59"/>
        <v>49142</v>
      </c>
      <c r="G308" s="40">
        <f t="shared" si="53"/>
        <v>0</v>
      </c>
      <c r="H308" s="40">
        <f t="shared" si="54"/>
        <v>0</v>
      </c>
      <c r="I308" s="40">
        <f t="shared" si="60"/>
        <v>-34633</v>
      </c>
      <c r="J308" s="48">
        <f t="shared" si="50"/>
        <v>10000</v>
      </c>
      <c r="K308" s="48">
        <f t="shared" si="51"/>
        <v>5044</v>
      </c>
      <c r="L308" s="48">
        <f t="shared" si="52"/>
        <v>10000</v>
      </c>
      <c r="M308" s="48">
        <f>IF(F308&lt;=$D$14,G308,M307-M307*'Pension Plotter'!$H$9/1200)</f>
        <v>9447.972474668339</v>
      </c>
      <c r="N308" s="112">
        <f t="shared" si="55"/>
        <v>19044</v>
      </c>
      <c r="O308" s="48">
        <f t="shared" si="56"/>
        <v>0</v>
      </c>
      <c r="P308" s="48">
        <f t="shared" si="57"/>
        <v>4000</v>
      </c>
      <c r="Q308" s="48">
        <f>IF(F308&lt;=$D$14,0,'Input Tab'!$C$10*12)</f>
        <v>3000</v>
      </c>
      <c r="R308" s="48">
        <f t="shared" si="61"/>
        <v>64750</v>
      </c>
      <c r="S308" s="48">
        <f t="shared" si="58"/>
        <v>0</v>
      </c>
    </row>
    <row r="309" spans="5:19" ht="12.75">
      <c r="E309" s="38">
        <v>286</v>
      </c>
      <c r="F309" s="34">
        <f t="shared" si="59"/>
        <v>49172.5</v>
      </c>
      <c r="G309" s="40">
        <f t="shared" si="53"/>
        <v>0</v>
      </c>
      <c r="H309" s="40">
        <f t="shared" si="54"/>
        <v>0</v>
      </c>
      <c r="I309" s="40">
        <f t="shared" si="60"/>
        <v>-34883</v>
      </c>
      <c r="J309" s="48">
        <f t="shared" si="50"/>
        <v>10000</v>
      </c>
      <c r="K309" s="48">
        <f t="shared" si="51"/>
        <v>5044</v>
      </c>
      <c r="L309" s="48">
        <f t="shared" si="52"/>
        <v>10000</v>
      </c>
      <c r="M309" s="48">
        <f>IF(F309&lt;=$D$14,G309,M308-M308*'Pension Plotter'!$H$9/1200)</f>
        <v>9412.542577888333</v>
      </c>
      <c r="N309" s="112">
        <f t="shared" si="55"/>
        <v>19044</v>
      </c>
      <c r="O309" s="48">
        <f t="shared" si="56"/>
        <v>0</v>
      </c>
      <c r="P309" s="48">
        <f t="shared" si="57"/>
        <v>4000</v>
      </c>
      <c r="Q309" s="48">
        <f>IF(F309&lt;=$D$14,0,'Input Tab'!$C$10*12)</f>
        <v>3000</v>
      </c>
      <c r="R309" s="48">
        <f t="shared" si="61"/>
        <v>65000</v>
      </c>
      <c r="S309" s="48">
        <f t="shared" si="58"/>
        <v>0</v>
      </c>
    </row>
    <row r="310" spans="5:19" ht="12.75">
      <c r="E310" s="38">
        <v>287</v>
      </c>
      <c r="F310" s="34">
        <f t="shared" si="59"/>
        <v>49203</v>
      </c>
      <c r="G310" s="40">
        <f t="shared" si="53"/>
        <v>0</v>
      </c>
      <c r="H310" s="40">
        <f t="shared" si="54"/>
        <v>0</v>
      </c>
      <c r="I310" s="40">
        <f t="shared" si="60"/>
        <v>-35133</v>
      </c>
      <c r="J310" s="48">
        <f t="shared" si="50"/>
        <v>10000</v>
      </c>
      <c r="K310" s="48">
        <f t="shared" si="51"/>
        <v>5044</v>
      </c>
      <c r="L310" s="48">
        <f t="shared" si="52"/>
        <v>10000</v>
      </c>
      <c r="M310" s="48">
        <f>IF(F310&lt;=$D$14,G310,M309-M309*'Pension Plotter'!$H$9/1200)</f>
        <v>9377.245543221252</v>
      </c>
      <c r="N310" s="112">
        <f t="shared" si="55"/>
        <v>19044</v>
      </c>
      <c r="O310" s="48">
        <f t="shared" si="56"/>
        <v>0</v>
      </c>
      <c r="P310" s="48">
        <f t="shared" si="57"/>
        <v>4000</v>
      </c>
      <c r="Q310" s="48">
        <f>IF(F310&lt;=$D$14,0,'Input Tab'!$C$10*12)</f>
        <v>3000</v>
      </c>
      <c r="R310" s="48">
        <f t="shared" si="61"/>
        <v>65250</v>
      </c>
      <c r="S310" s="48">
        <f t="shared" si="58"/>
        <v>0</v>
      </c>
    </row>
    <row r="311" spans="5:19" ht="12.75">
      <c r="E311" s="38">
        <v>288</v>
      </c>
      <c r="F311" s="34">
        <f t="shared" si="59"/>
        <v>49233.5</v>
      </c>
      <c r="G311" s="40">
        <f t="shared" si="53"/>
        <v>0</v>
      </c>
      <c r="H311" s="40">
        <f t="shared" si="54"/>
        <v>0</v>
      </c>
      <c r="I311" s="40">
        <f t="shared" si="60"/>
        <v>-35383</v>
      </c>
      <c r="J311" s="48">
        <f t="shared" si="50"/>
        <v>10000</v>
      </c>
      <c r="K311" s="48">
        <f t="shared" si="51"/>
        <v>5044</v>
      </c>
      <c r="L311" s="48">
        <f t="shared" si="52"/>
        <v>10000</v>
      </c>
      <c r="M311" s="48">
        <f>IF(F311&lt;=$D$14,G311,M310-M310*'Pension Plotter'!$H$9/1200)</f>
        <v>9342.080872434171</v>
      </c>
      <c r="N311" s="112">
        <f t="shared" si="55"/>
        <v>19044</v>
      </c>
      <c r="O311" s="48">
        <f t="shared" si="56"/>
        <v>0</v>
      </c>
      <c r="P311" s="48">
        <f t="shared" si="57"/>
        <v>4000</v>
      </c>
      <c r="Q311" s="48">
        <f>IF(F311&lt;=$D$14,0,'Input Tab'!$C$10*12)</f>
        <v>3000</v>
      </c>
      <c r="R311" s="48">
        <f t="shared" si="61"/>
        <v>65500</v>
      </c>
      <c r="S311" s="48">
        <f t="shared" si="58"/>
        <v>0</v>
      </c>
    </row>
    <row r="312" spans="5:19" ht="12.75">
      <c r="E312" s="38">
        <v>289</v>
      </c>
      <c r="F312" s="34">
        <f t="shared" si="59"/>
        <v>49264</v>
      </c>
      <c r="G312" s="40">
        <f t="shared" si="53"/>
        <v>0</v>
      </c>
      <c r="H312" s="40">
        <f t="shared" si="54"/>
        <v>0</v>
      </c>
      <c r="I312" s="40">
        <f t="shared" si="60"/>
        <v>-35633</v>
      </c>
      <c r="J312" s="48">
        <f t="shared" si="50"/>
        <v>10000</v>
      </c>
      <c r="K312" s="48">
        <f t="shared" si="51"/>
        <v>5044</v>
      </c>
      <c r="L312" s="48">
        <f t="shared" si="52"/>
        <v>10000</v>
      </c>
      <c r="M312" s="48">
        <f>IF(F312&lt;=$D$14,G312,M311-M311*'Pension Plotter'!$H$9/1200)</f>
        <v>9307.048069162543</v>
      </c>
      <c r="N312" s="112">
        <f t="shared" si="55"/>
        <v>19044</v>
      </c>
      <c r="O312" s="48">
        <f t="shared" si="56"/>
        <v>0</v>
      </c>
      <c r="P312" s="48">
        <f t="shared" si="57"/>
        <v>4000</v>
      </c>
      <c r="Q312" s="48">
        <f>IF(F312&lt;=$D$14,0,'Input Tab'!$C$10*12)</f>
        <v>3000</v>
      </c>
      <c r="R312" s="48">
        <f t="shared" si="61"/>
        <v>65750</v>
      </c>
      <c r="S312" s="48">
        <f t="shared" si="58"/>
        <v>0</v>
      </c>
    </row>
    <row r="313" spans="5:19" ht="12.75">
      <c r="E313" s="38">
        <v>290</v>
      </c>
      <c r="F313" s="34">
        <f t="shared" si="59"/>
        <v>49294.5</v>
      </c>
      <c r="G313" s="40">
        <f t="shared" si="53"/>
        <v>0</v>
      </c>
      <c r="H313" s="40">
        <f t="shared" si="54"/>
        <v>0</v>
      </c>
      <c r="I313" s="40">
        <f t="shared" si="60"/>
        <v>-35883</v>
      </c>
      <c r="J313" s="48">
        <f t="shared" si="50"/>
        <v>10000</v>
      </c>
      <c r="K313" s="48">
        <f t="shared" si="51"/>
        <v>5044</v>
      </c>
      <c r="L313" s="48">
        <f t="shared" si="52"/>
        <v>10000</v>
      </c>
      <c r="M313" s="48">
        <f>IF(F313&lt;=$D$14,G313,M312-M312*'Pension Plotter'!$H$9/1200)</f>
        <v>9272.146638903185</v>
      </c>
      <c r="N313" s="112">
        <f t="shared" si="55"/>
        <v>19044</v>
      </c>
      <c r="O313" s="48">
        <f t="shared" si="56"/>
        <v>0</v>
      </c>
      <c r="P313" s="48">
        <f t="shared" si="57"/>
        <v>4000</v>
      </c>
      <c r="Q313" s="48">
        <f>IF(F313&lt;=$D$14,0,'Input Tab'!$C$10*12)</f>
        <v>3000</v>
      </c>
      <c r="R313" s="48">
        <f t="shared" si="61"/>
        <v>66000</v>
      </c>
      <c r="S313" s="48">
        <f t="shared" si="58"/>
        <v>0</v>
      </c>
    </row>
    <row r="314" spans="5:19" ht="12.75">
      <c r="E314" s="38">
        <v>291</v>
      </c>
      <c r="F314" s="34">
        <f t="shared" si="59"/>
        <v>49325</v>
      </c>
      <c r="G314" s="40">
        <f t="shared" si="53"/>
        <v>0</v>
      </c>
      <c r="H314" s="40">
        <f t="shared" si="54"/>
        <v>0</v>
      </c>
      <c r="I314" s="40">
        <f t="shared" si="60"/>
        <v>-36133</v>
      </c>
      <c r="J314" s="48">
        <f t="shared" si="50"/>
        <v>10000</v>
      </c>
      <c r="K314" s="48">
        <f t="shared" si="51"/>
        <v>5044</v>
      </c>
      <c r="L314" s="48">
        <f t="shared" si="52"/>
        <v>10000</v>
      </c>
      <c r="M314" s="48">
        <f>IF(F314&lt;=$D$14,G314,M313-M313*'Pension Plotter'!$H$9/1200)</f>
        <v>9237.376089007297</v>
      </c>
      <c r="N314" s="112">
        <f t="shared" si="55"/>
        <v>19044</v>
      </c>
      <c r="O314" s="48">
        <f t="shared" si="56"/>
        <v>0</v>
      </c>
      <c r="P314" s="48">
        <f t="shared" si="57"/>
        <v>4000</v>
      </c>
      <c r="Q314" s="48">
        <f>IF(F314&lt;=$D$14,0,'Input Tab'!$C$10*12)</f>
        <v>3000</v>
      </c>
      <c r="R314" s="48">
        <f t="shared" si="61"/>
        <v>66250</v>
      </c>
      <c r="S314" s="48">
        <f t="shared" si="58"/>
        <v>0</v>
      </c>
    </row>
    <row r="315" spans="5:19" ht="12.75">
      <c r="E315" s="38">
        <v>292</v>
      </c>
      <c r="F315" s="34">
        <f t="shared" si="59"/>
        <v>49355.5</v>
      </c>
      <c r="G315" s="40">
        <f t="shared" si="53"/>
        <v>0</v>
      </c>
      <c r="H315" s="40">
        <f t="shared" si="54"/>
        <v>0</v>
      </c>
      <c r="I315" s="40">
        <f t="shared" si="60"/>
        <v>-36383</v>
      </c>
      <c r="J315" s="48">
        <f t="shared" si="50"/>
        <v>10000</v>
      </c>
      <c r="K315" s="48">
        <f t="shared" si="51"/>
        <v>5044</v>
      </c>
      <c r="L315" s="48">
        <f t="shared" si="52"/>
        <v>10000</v>
      </c>
      <c r="M315" s="48">
        <f>IF(F315&lt;=$D$14,G315,M314-M314*'Pension Plotter'!$H$9/1200)</f>
        <v>9202.735928673519</v>
      </c>
      <c r="N315" s="112">
        <f t="shared" si="55"/>
        <v>19044</v>
      </c>
      <c r="O315" s="48">
        <f t="shared" si="56"/>
        <v>0</v>
      </c>
      <c r="P315" s="48">
        <f t="shared" si="57"/>
        <v>4000</v>
      </c>
      <c r="Q315" s="48">
        <f>IF(F315&lt;=$D$14,0,'Input Tab'!$C$10*12)</f>
        <v>3000</v>
      </c>
      <c r="R315" s="48">
        <f t="shared" si="61"/>
        <v>66500</v>
      </c>
      <c r="S315" s="48">
        <f t="shared" si="58"/>
        <v>0</v>
      </c>
    </row>
    <row r="316" spans="5:19" ht="12.75">
      <c r="E316" s="38">
        <v>293</v>
      </c>
      <c r="F316" s="34">
        <f t="shared" si="59"/>
        <v>49386</v>
      </c>
      <c r="G316" s="40">
        <f t="shared" si="53"/>
        <v>0</v>
      </c>
      <c r="H316" s="40">
        <f t="shared" si="54"/>
        <v>0</v>
      </c>
      <c r="I316" s="40">
        <f t="shared" si="60"/>
        <v>-36633</v>
      </c>
      <c r="J316" s="48">
        <f t="shared" si="50"/>
        <v>10000</v>
      </c>
      <c r="K316" s="48">
        <f t="shared" si="51"/>
        <v>5044</v>
      </c>
      <c r="L316" s="48">
        <f t="shared" si="52"/>
        <v>10000</v>
      </c>
      <c r="M316" s="48">
        <f>IF(F316&lt;=$D$14,G316,M315-M315*'Pension Plotter'!$H$9/1200)</f>
        <v>9168.225668940993</v>
      </c>
      <c r="N316" s="112">
        <f t="shared" si="55"/>
        <v>19044</v>
      </c>
      <c r="O316" s="48">
        <f t="shared" si="56"/>
        <v>0</v>
      </c>
      <c r="P316" s="48">
        <f t="shared" si="57"/>
        <v>4000</v>
      </c>
      <c r="Q316" s="48">
        <f>IF(F316&lt;=$D$14,0,'Input Tab'!$C$10*12)</f>
        <v>3000</v>
      </c>
      <c r="R316" s="48">
        <f t="shared" si="61"/>
        <v>66750</v>
      </c>
      <c r="S316" s="48">
        <f t="shared" si="58"/>
        <v>0</v>
      </c>
    </row>
    <row r="317" spans="5:19" ht="12.75">
      <c r="E317" s="38">
        <v>294</v>
      </c>
      <c r="F317" s="34">
        <f t="shared" si="59"/>
        <v>49416.5</v>
      </c>
      <c r="G317" s="40">
        <f t="shared" si="53"/>
        <v>0</v>
      </c>
      <c r="H317" s="40">
        <f t="shared" si="54"/>
        <v>0</v>
      </c>
      <c r="I317" s="40">
        <f t="shared" si="60"/>
        <v>-36883</v>
      </c>
      <c r="J317" s="48">
        <f t="shared" si="50"/>
        <v>10000</v>
      </c>
      <c r="K317" s="48">
        <f t="shared" si="51"/>
        <v>5044</v>
      </c>
      <c r="L317" s="48">
        <f t="shared" si="52"/>
        <v>10000</v>
      </c>
      <c r="M317" s="48">
        <f>IF(F317&lt;=$D$14,G317,M316-M316*'Pension Plotter'!$H$9/1200)</f>
        <v>9133.844822682464</v>
      </c>
      <c r="N317" s="112">
        <f t="shared" si="55"/>
        <v>19044</v>
      </c>
      <c r="O317" s="48">
        <f t="shared" si="56"/>
        <v>0</v>
      </c>
      <c r="P317" s="48">
        <f t="shared" si="57"/>
        <v>4000</v>
      </c>
      <c r="Q317" s="48">
        <f>IF(F317&lt;=$D$14,0,'Input Tab'!$C$10*12)</f>
        <v>3000</v>
      </c>
      <c r="R317" s="48">
        <f t="shared" si="61"/>
        <v>67000</v>
      </c>
      <c r="S317" s="48">
        <f t="shared" si="58"/>
        <v>0</v>
      </c>
    </row>
    <row r="318" spans="5:19" ht="12.75">
      <c r="E318" s="38">
        <v>295</v>
      </c>
      <c r="F318" s="34">
        <f t="shared" si="59"/>
        <v>49447</v>
      </c>
      <c r="G318" s="40">
        <f t="shared" si="53"/>
        <v>0</v>
      </c>
      <c r="H318" s="40">
        <f t="shared" si="54"/>
        <v>0</v>
      </c>
      <c r="I318" s="40">
        <f t="shared" si="60"/>
        <v>-37133</v>
      </c>
      <c r="J318" s="48">
        <f t="shared" si="50"/>
        <v>10000</v>
      </c>
      <c r="K318" s="48">
        <f t="shared" si="51"/>
        <v>5044</v>
      </c>
      <c r="L318" s="48">
        <f t="shared" si="52"/>
        <v>10000</v>
      </c>
      <c r="M318" s="48">
        <f>IF(F318&lt;=$D$14,G318,M317-M317*'Pension Plotter'!$H$9/1200)</f>
        <v>9099.592904597404</v>
      </c>
      <c r="N318" s="112">
        <f t="shared" si="55"/>
        <v>19044</v>
      </c>
      <c r="O318" s="48">
        <f t="shared" si="56"/>
        <v>0</v>
      </c>
      <c r="P318" s="48">
        <f t="shared" si="57"/>
        <v>4000</v>
      </c>
      <c r="Q318" s="48">
        <f>IF(F318&lt;=$D$14,0,'Input Tab'!$C$10*12)</f>
        <v>3000</v>
      </c>
      <c r="R318" s="48">
        <f t="shared" si="61"/>
        <v>67250</v>
      </c>
      <c r="S318" s="48">
        <f t="shared" si="58"/>
        <v>0</v>
      </c>
    </row>
    <row r="319" spans="5:19" ht="12.75">
      <c r="E319" s="38">
        <v>296</v>
      </c>
      <c r="F319" s="34">
        <f t="shared" si="59"/>
        <v>49477.5</v>
      </c>
      <c r="G319" s="40">
        <f t="shared" si="53"/>
        <v>0</v>
      </c>
      <c r="H319" s="40">
        <f t="shared" si="54"/>
        <v>0</v>
      </c>
      <c r="I319" s="40">
        <f t="shared" si="60"/>
        <v>-37383</v>
      </c>
      <c r="J319" s="48">
        <f aca="true" t="shared" si="62" ref="J319:J382">IF(I319&gt;=$D$13,I319,$D$13)</f>
        <v>10000</v>
      </c>
      <c r="K319" s="48">
        <f t="shared" si="51"/>
        <v>5044</v>
      </c>
      <c r="L319" s="48">
        <f t="shared" si="52"/>
        <v>10000</v>
      </c>
      <c r="M319" s="48">
        <f>IF(F319&lt;=$D$14,G319,M318-M318*'Pension Plotter'!$H$9/1200)</f>
        <v>9065.469431205163</v>
      </c>
      <c r="N319" s="112">
        <f t="shared" si="55"/>
        <v>19044</v>
      </c>
      <c r="O319" s="48">
        <f t="shared" si="56"/>
        <v>0</v>
      </c>
      <c r="P319" s="48">
        <f t="shared" si="57"/>
        <v>4000</v>
      </c>
      <c r="Q319" s="48">
        <f>IF(F319&lt;=$D$14,0,'Input Tab'!$C$10*12)</f>
        <v>3000</v>
      </c>
      <c r="R319" s="48">
        <f t="shared" si="61"/>
        <v>67500</v>
      </c>
      <c r="S319" s="48">
        <f t="shared" si="58"/>
        <v>0</v>
      </c>
    </row>
    <row r="320" spans="5:19" ht="12.75">
      <c r="E320" s="38">
        <v>297</v>
      </c>
      <c r="F320" s="34">
        <f t="shared" si="59"/>
        <v>49508</v>
      </c>
      <c r="G320" s="40">
        <f t="shared" si="53"/>
        <v>0</v>
      </c>
      <c r="H320" s="40">
        <f t="shared" si="54"/>
        <v>0</v>
      </c>
      <c r="I320" s="40">
        <f t="shared" si="60"/>
        <v>-37633</v>
      </c>
      <c r="J320" s="48">
        <f t="shared" si="62"/>
        <v>10000</v>
      </c>
      <c r="K320" s="48">
        <f t="shared" si="51"/>
        <v>5044</v>
      </c>
      <c r="L320" s="48">
        <f t="shared" si="52"/>
        <v>10000</v>
      </c>
      <c r="M320" s="48">
        <f>IF(F320&lt;=$D$14,G320,M319-M319*'Pension Plotter'!$H$9/1200)</f>
        <v>9031.473920838143</v>
      </c>
      <c r="N320" s="112">
        <f t="shared" si="55"/>
        <v>19044</v>
      </c>
      <c r="O320" s="48">
        <f t="shared" si="56"/>
        <v>0</v>
      </c>
      <c r="P320" s="48">
        <f t="shared" si="57"/>
        <v>4000</v>
      </c>
      <c r="Q320" s="48">
        <f>IF(F320&lt;=$D$14,0,'Input Tab'!$C$10*12)</f>
        <v>3000</v>
      </c>
      <c r="R320" s="48">
        <f t="shared" si="61"/>
        <v>67750</v>
      </c>
      <c r="S320" s="48">
        <f t="shared" si="58"/>
        <v>0</v>
      </c>
    </row>
    <row r="321" spans="5:19" ht="12.75">
      <c r="E321" s="38">
        <v>298</v>
      </c>
      <c r="F321" s="34">
        <f t="shared" si="59"/>
        <v>49538.5</v>
      </c>
      <c r="G321" s="40">
        <f t="shared" si="53"/>
        <v>0</v>
      </c>
      <c r="H321" s="40">
        <f t="shared" si="54"/>
        <v>0</v>
      </c>
      <c r="I321" s="40">
        <f t="shared" si="60"/>
        <v>-37883</v>
      </c>
      <c r="J321" s="48">
        <f t="shared" si="62"/>
        <v>10000</v>
      </c>
      <c r="K321" s="48">
        <f t="shared" si="51"/>
        <v>5044</v>
      </c>
      <c r="L321" s="48">
        <f t="shared" si="52"/>
        <v>10000</v>
      </c>
      <c r="M321" s="48">
        <f>IF(F321&lt;=$D$14,G321,M320-M320*'Pension Plotter'!$H$9/1200)</f>
        <v>8997.605893635</v>
      </c>
      <c r="N321" s="112">
        <f t="shared" si="55"/>
        <v>19044</v>
      </c>
      <c r="O321" s="48">
        <f t="shared" si="56"/>
        <v>0</v>
      </c>
      <c r="P321" s="48">
        <f t="shared" si="57"/>
        <v>4000</v>
      </c>
      <c r="Q321" s="48">
        <f>IF(F321&lt;=$D$14,0,'Input Tab'!$C$10*12)</f>
        <v>3000</v>
      </c>
      <c r="R321" s="48">
        <f t="shared" si="61"/>
        <v>68000</v>
      </c>
      <c r="S321" s="48">
        <f t="shared" si="58"/>
        <v>0</v>
      </c>
    </row>
    <row r="322" spans="5:19" ht="12.75">
      <c r="E322" s="38">
        <v>299</v>
      </c>
      <c r="F322" s="34">
        <f t="shared" si="59"/>
        <v>49569</v>
      </c>
      <c r="G322" s="40">
        <f t="shared" si="53"/>
        <v>0</v>
      </c>
      <c r="H322" s="40">
        <f t="shared" si="54"/>
        <v>0</v>
      </c>
      <c r="I322" s="40">
        <f t="shared" si="60"/>
        <v>-38133</v>
      </c>
      <c r="J322" s="48">
        <f t="shared" si="62"/>
        <v>10000</v>
      </c>
      <c r="K322" s="48">
        <f t="shared" si="51"/>
        <v>5044</v>
      </c>
      <c r="L322" s="48">
        <f t="shared" si="52"/>
        <v>10000</v>
      </c>
      <c r="M322" s="48">
        <f>IF(F322&lt;=$D$14,G322,M321-M321*'Pension Plotter'!$H$9/1200)</f>
        <v>8963.86487153387</v>
      </c>
      <c r="N322" s="112">
        <f t="shared" si="55"/>
        <v>19044</v>
      </c>
      <c r="O322" s="48">
        <f t="shared" si="56"/>
        <v>0</v>
      </c>
      <c r="P322" s="48">
        <f t="shared" si="57"/>
        <v>4000</v>
      </c>
      <c r="Q322" s="48">
        <f>IF(F322&lt;=$D$14,0,'Input Tab'!$C$10*12)</f>
        <v>3000</v>
      </c>
      <c r="R322" s="48">
        <f t="shared" si="61"/>
        <v>68250</v>
      </c>
      <c r="S322" s="48">
        <f t="shared" si="58"/>
        <v>0</v>
      </c>
    </row>
    <row r="323" spans="5:19" ht="12.75">
      <c r="E323" s="38">
        <v>300</v>
      </c>
      <c r="F323" s="34">
        <f t="shared" si="59"/>
        <v>49599.5</v>
      </c>
      <c r="G323" s="40">
        <f t="shared" si="53"/>
        <v>0</v>
      </c>
      <c r="H323" s="40">
        <f t="shared" si="54"/>
        <v>0</v>
      </c>
      <c r="I323" s="40">
        <f t="shared" si="60"/>
        <v>-38383</v>
      </c>
      <c r="J323" s="48">
        <f t="shared" si="62"/>
        <v>10000</v>
      </c>
      <c r="K323" s="48">
        <f t="shared" si="51"/>
        <v>5044</v>
      </c>
      <c r="L323" s="48">
        <f t="shared" si="52"/>
        <v>10000</v>
      </c>
      <c r="M323" s="48">
        <f>IF(F323&lt;=$D$14,G323,M322-M322*'Pension Plotter'!$H$9/1200)</f>
        <v>8930.250378265617</v>
      </c>
      <c r="N323" s="112">
        <f t="shared" si="55"/>
        <v>19044</v>
      </c>
      <c r="O323" s="48">
        <f t="shared" si="56"/>
        <v>0</v>
      </c>
      <c r="P323" s="48">
        <f t="shared" si="57"/>
        <v>4000</v>
      </c>
      <c r="Q323" s="48">
        <f>IF(F323&lt;=$D$14,0,'Input Tab'!$C$10*12)</f>
        <v>3000</v>
      </c>
      <c r="R323" s="48">
        <f t="shared" si="61"/>
        <v>68500</v>
      </c>
      <c r="S323" s="48">
        <f t="shared" si="58"/>
        <v>0</v>
      </c>
    </row>
    <row r="324" spans="5:19" ht="12.75">
      <c r="E324" s="38">
        <v>301</v>
      </c>
      <c r="F324" s="34">
        <f t="shared" si="59"/>
        <v>49630</v>
      </c>
      <c r="G324" s="40">
        <f t="shared" si="53"/>
        <v>0</v>
      </c>
      <c r="H324" s="40">
        <f t="shared" si="54"/>
        <v>0</v>
      </c>
      <c r="I324" s="40">
        <f t="shared" si="60"/>
        <v>-38633</v>
      </c>
      <c r="J324" s="48">
        <f t="shared" si="62"/>
        <v>10000</v>
      </c>
      <c r="K324" s="48">
        <f t="shared" si="51"/>
        <v>5044</v>
      </c>
      <c r="L324" s="48">
        <f t="shared" si="52"/>
        <v>10000</v>
      </c>
      <c r="M324" s="48">
        <f>IF(F324&lt;=$D$14,G324,M323-M323*'Pension Plotter'!$H$9/1200)</f>
        <v>8896.761939347121</v>
      </c>
      <c r="N324" s="112">
        <f t="shared" si="55"/>
        <v>19044</v>
      </c>
      <c r="O324" s="48">
        <f t="shared" si="56"/>
        <v>0</v>
      </c>
      <c r="P324" s="48">
        <f t="shared" si="57"/>
        <v>4000</v>
      </c>
      <c r="Q324" s="48">
        <f>IF(F324&lt;=$D$14,0,'Input Tab'!$C$10*12)</f>
        <v>3000</v>
      </c>
      <c r="R324" s="48">
        <f t="shared" si="61"/>
        <v>68750</v>
      </c>
      <c r="S324" s="48">
        <f t="shared" si="58"/>
        <v>0</v>
      </c>
    </row>
    <row r="325" spans="5:19" ht="12.75">
      <c r="E325" s="38">
        <v>302</v>
      </c>
      <c r="F325" s="34">
        <f t="shared" si="59"/>
        <v>49660.5</v>
      </c>
      <c r="G325" s="40">
        <f t="shared" si="53"/>
        <v>0</v>
      </c>
      <c r="H325" s="40">
        <f t="shared" si="54"/>
        <v>0</v>
      </c>
      <c r="I325" s="40">
        <f t="shared" si="60"/>
        <v>-38883</v>
      </c>
      <c r="J325" s="48">
        <f t="shared" si="62"/>
        <v>10000</v>
      </c>
      <c r="K325" s="48">
        <f t="shared" si="51"/>
        <v>5044</v>
      </c>
      <c r="L325" s="48">
        <f t="shared" si="52"/>
        <v>10000</v>
      </c>
      <c r="M325" s="48">
        <f>IF(F325&lt;=$D$14,G325,M324-M324*'Pension Plotter'!$H$9/1200)</f>
        <v>8863.39908207457</v>
      </c>
      <c r="N325" s="112">
        <f t="shared" si="55"/>
        <v>19044</v>
      </c>
      <c r="O325" s="48">
        <f t="shared" si="56"/>
        <v>0</v>
      </c>
      <c r="P325" s="48">
        <f t="shared" si="57"/>
        <v>4000</v>
      </c>
      <c r="Q325" s="48">
        <f>IF(F325&lt;=$D$14,0,'Input Tab'!$C$10*12)</f>
        <v>3000</v>
      </c>
      <c r="R325" s="48">
        <f t="shared" si="61"/>
        <v>69000</v>
      </c>
      <c r="S325" s="48">
        <f t="shared" si="58"/>
        <v>0</v>
      </c>
    </row>
    <row r="326" spans="5:19" ht="12.75">
      <c r="E326" s="38">
        <v>303</v>
      </c>
      <c r="F326" s="34">
        <f t="shared" si="59"/>
        <v>49691</v>
      </c>
      <c r="G326" s="40">
        <f t="shared" si="53"/>
        <v>0</v>
      </c>
      <c r="H326" s="40">
        <f t="shared" si="54"/>
        <v>0</v>
      </c>
      <c r="I326" s="40">
        <f t="shared" si="60"/>
        <v>-39133</v>
      </c>
      <c r="J326" s="48">
        <f t="shared" si="62"/>
        <v>10000</v>
      </c>
      <c r="K326" s="48">
        <f t="shared" si="51"/>
        <v>5044</v>
      </c>
      <c r="L326" s="48">
        <f t="shared" si="52"/>
        <v>10000</v>
      </c>
      <c r="M326" s="48">
        <f>IF(F326&lt;=$D$14,G326,M325-M325*'Pension Plotter'!$H$9/1200)</f>
        <v>8830.16133551679</v>
      </c>
      <c r="N326" s="112">
        <f t="shared" si="55"/>
        <v>19044</v>
      </c>
      <c r="O326" s="48">
        <f t="shared" si="56"/>
        <v>0</v>
      </c>
      <c r="P326" s="48">
        <f t="shared" si="57"/>
        <v>4000</v>
      </c>
      <c r="Q326" s="48">
        <f>IF(F326&lt;=$D$14,0,'Input Tab'!$C$10*12)</f>
        <v>3000</v>
      </c>
      <c r="R326" s="48">
        <f t="shared" si="61"/>
        <v>69250</v>
      </c>
      <c r="S326" s="48">
        <f t="shared" si="58"/>
        <v>0</v>
      </c>
    </row>
    <row r="327" spans="5:19" ht="12.75">
      <c r="E327" s="38">
        <v>304</v>
      </c>
      <c r="F327" s="34">
        <f t="shared" si="59"/>
        <v>49721.5</v>
      </c>
      <c r="G327" s="40">
        <f t="shared" si="53"/>
        <v>0</v>
      </c>
      <c r="H327" s="40">
        <f t="shared" si="54"/>
        <v>0</v>
      </c>
      <c r="I327" s="40">
        <f t="shared" si="60"/>
        <v>-39383</v>
      </c>
      <c r="J327" s="48">
        <f t="shared" si="62"/>
        <v>10000</v>
      </c>
      <c r="K327" s="48">
        <f t="shared" si="51"/>
        <v>5044</v>
      </c>
      <c r="L327" s="48">
        <f t="shared" si="52"/>
        <v>10000</v>
      </c>
      <c r="M327" s="48">
        <f>IF(F327&lt;=$D$14,G327,M326-M326*'Pension Plotter'!$H$9/1200)</f>
        <v>8797.048230508603</v>
      </c>
      <c r="N327" s="112">
        <f t="shared" si="55"/>
        <v>19044</v>
      </c>
      <c r="O327" s="48">
        <f t="shared" si="56"/>
        <v>0</v>
      </c>
      <c r="P327" s="48">
        <f t="shared" si="57"/>
        <v>4000</v>
      </c>
      <c r="Q327" s="48">
        <f>IF(F327&lt;=$D$14,0,'Input Tab'!$C$10*12)</f>
        <v>3000</v>
      </c>
      <c r="R327" s="48">
        <f t="shared" si="61"/>
        <v>69500</v>
      </c>
      <c r="S327" s="48">
        <f t="shared" si="58"/>
        <v>0</v>
      </c>
    </row>
    <row r="328" spans="5:19" ht="12.75">
      <c r="E328" s="38">
        <v>305</v>
      </c>
      <c r="F328" s="34">
        <f t="shared" si="59"/>
        <v>49752</v>
      </c>
      <c r="G328" s="40">
        <f t="shared" si="53"/>
        <v>0</v>
      </c>
      <c r="H328" s="40">
        <f t="shared" si="54"/>
        <v>0</v>
      </c>
      <c r="I328" s="40">
        <f t="shared" si="60"/>
        <v>-39633</v>
      </c>
      <c r="J328" s="48">
        <f t="shared" si="62"/>
        <v>10000</v>
      </c>
      <c r="K328" s="48">
        <f t="shared" si="51"/>
        <v>5044</v>
      </c>
      <c r="L328" s="48">
        <f t="shared" si="52"/>
        <v>10000</v>
      </c>
      <c r="M328" s="48">
        <f>IF(F328&lt;=$D$14,G328,M327-M327*'Pension Plotter'!$H$9/1200)</f>
        <v>8764.059299644196</v>
      </c>
      <c r="N328" s="112">
        <f t="shared" si="55"/>
        <v>19044</v>
      </c>
      <c r="O328" s="48">
        <f t="shared" si="56"/>
        <v>0</v>
      </c>
      <c r="P328" s="48">
        <f t="shared" si="57"/>
        <v>4000</v>
      </c>
      <c r="Q328" s="48">
        <f>IF(F328&lt;=$D$14,0,'Input Tab'!$C$10*12)</f>
        <v>3000</v>
      </c>
      <c r="R328" s="48">
        <f t="shared" si="61"/>
        <v>69750</v>
      </c>
      <c r="S328" s="48">
        <f t="shared" si="58"/>
        <v>0</v>
      </c>
    </row>
    <row r="329" spans="5:19" ht="12.75">
      <c r="E329" s="38">
        <v>306</v>
      </c>
      <c r="F329" s="34">
        <f t="shared" si="59"/>
        <v>49782.5</v>
      </c>
      <c r="G329" s="40">
        <f t="shared" si="53"/>
        <v>0</v>
      </c>
      <c r="H329" s="40">
        <f t="shared" si="54"/>
        <v>0</v>
      </c>
      <c r="I329" s="40">
        <f t="shared" si="60"/>
        <v>-39883</v>
      </c>
      <c r="J329" s="48">
        <f t="shared" si="62"/>
        <v>10000</v>
      </c>
      <c r="K329" s="48">
        <f t="shared" si="51"/>
        <v>5044</v>
      </c>
      <c r="L329" s="48">
        <f t="shared" si="52"/>
        <v>10000</v>
      </c>
      <c r="M329" s="48">
        <f>IF(F329&lt;=$D$14,G329,M328-M328*'Pension Plotter'!$H$9/1200)</f>
        <v>8731.19407727053</v>
      </c>
      <c r="N329" s="112">
        <f t="shared" si="55"/>
        <v>19044</v>
      </c>
      <c r="O329" s="48">
        <f t="shared" si="56"/>
        <v>0</v>
      </c>
      <c r="P329" s="48">
        <f t="shared" si="57"/>
        <v>4000</v>
      </c>
      <c r="Q329" s="48">
        <f>IF(F329&lt;=$D$14,0,'Input Tab'!$C$10*12)</f>
        <v>3000</v>
      </c>
      <c r="R329" s="48">
        <f t="shared" si="61"/>
        <v>70000</v>
      </c>
      <c r="S329" s="48">
        <f t="shared" si="58"/>
        <v>0</v>
      </c>
    </row>
    <row r="330" spans="5:19" ht="12.75">
      <c r="E330" s="39">
        <v>307</v>
      </c>
      <c r="F330" s="51">
        <f t="shared" si="59"/>
        <v>49813</v>
      </c>
      <c r="G330" s="52">
        <f t="shared" si="53"/>
        <v>0</v>
      </c>
      <c r="H330" s="52">
        <f t="shared" si="54"/>
        <v>0</v>
      </c>
      <c r="I330" s="52">
        <f t="shared" si="60"/>
        <v>-40133</v>
      </c>
      <c r="J330" s="48">
        <f t="shared" si="62"/>
        <v>10000</v>
      </c>
      <c r="K330" s="48">
        <f t="shared" si="51"/>
        <v>5044</v>
      </c>
      <c r="L330" s="48">
        <f t="shared" si="52"/>
        <v>10000</v>
      </c>
      <c r="M330" s="48">
        <f>IF(F330&lt;=$D$14,G330,M329-M329*'Pension Plotter'!$H$9/1200)</f>
        <v>8698.452099480764</v>
      </c>
      <c r="N330" s="112">
        <f t="shared" si="55"/>
        <v>19044</v>
      </c>
      <c r="O330" s="48">
        <f t="shared" si="56"/>
        <v>0</v>
      </c>
      <c r="P330" s="48">
        <f t="shared" si="57"/>
        <v>4000</v>
      </c>
      <c r="Q330" s="48">
        <f>IF(F330&lt;=$D$14,0,'Input Tab'!$C$10*12)</f>
        <v>3000</v>
      </c>
      <c r="R330" s="48">
        <f t="shared" si="61"/>
        <v>70250</v>
      </c>
      <c r="S330" s="48">
        <f t="shared" si="58"/>
        <v>0</v>
      </c>
    </row>
    <row r="331" spans="5:19" ht="12.75">
      <c r="E331" s="38">
        <v>308</v>
      </c>
      <c r="F331" s="34">
        <f t="shared" si="59"/>
        <v>49843.5</v>
      </c>
      <c r="G331" s="40">
        <f t="shared" si="53"/>
        <v>0</v>
      </c>
      <c r="H331" s="40">
        <f t="shared" si="54"/>
        <v>0</v>
      </c>
      <c r="I331" s="40">
        <f t="shared" si="60"/>
        <v>-40383</v>
      </c>
      <c r="J331" s="48">
        <f t="shared" si="62"/>
        <v>10000</v>
      </c>
      <c r="K331" s="48">
        <f t="shared" si="51"/>
        <v>5044</v>
      </c>
      <c r="L331" s="48">
        <f t="shared" si="52"/>
        <v>10000</v>
      </c>
      <c r="M331" s="48">
        <f>IF(F331&lt;=$D$14,G331,M330-M330*'Pension Plotter'!$H$9/1200)</f>
        <v>8665.832904107712</v>
      </c>
      <c r="N331" s="112">
        <f t="shared" si="55"/>
        <v>19044</v>
      </c>
      <c r="O331" s="48">
        <f t="shared" si="56"/>
        <v>0</v>
      </c>
      <c r="P331" s="48">
        <f t="shared" si="57"/>
        <v>4000</v>
      </c>
      <c r="Q331" s="48">
        <f>IF(F331&lt;=$D$14,0,'Input Tab'!$C$10*12)</f>
        <v>3000</v>
      </c>
      <c r="R331" s="48">
        <f t="shared" si="61"/>
        <v>70500</v>
      </c>
      <c r="S331" s="48">
        <f t="shared" si="58"/>
        <v>0</v>
      </c>
    </row>
    <row r="332" spans="5:19" ht="12.75">
      <c r="E332" s="38">
        <v>309</v>
      </c>
      <c r="F332" s="34">
        <f t="shared" si="59"/>
        <v>49874</v>
      </c>
      <c r="G332" s="40">
        <f t="shared" si="53"/>
        <v>0</v>
      </c>
      <c r="H332" s="40">
        <f t="shared" si="54"/>
        <v>0</v>
      </c>
      <c r="I332" s="40">
        <f t="shared" si="60"/>
        <v>-40633</v>
      </c>
      <c r="J332" s="48">
        <f t="shared" si="62"/>
        <v>10000</v>
      </c>
      <c r="K332" s="48">
        <f t="shared" si="51"/>
        <v>5044</v>
      </c>
      <c r="L332" s="48">
        <f t="shared" si="52"/>
        <v>10000</v>
      </c>
      <c r="M332" s="48">
        <f>IF(F332&lt;=$D$14,G332,M331-M331*'Pension Plotter'!$H$9/1200)</f>
        <v>8633.336030717308</v>
      </c>
      <c r="N332" s="112">
        <f t="shared" si="55"/>
        <v>19044</v>
      </c>
      <c r="O332" s="48">
        <f t="shared" si="56"/>
        <v>0</v>
      </c>
      <c r="P332" s="48">
        <f t="shared" si="57"/>
        <v>4000</v>
      </c>
      <c r="Q332" s="48">
        <f>IF(F332&lt;=$D$14,0,'Input Tab'!$C$10*12)</f>
        <v>3000</v>
      </c>
      <c r="R332" s="48">
        <f t="shared" si="61"/>
        <v>70750</v>
      </c>
      <c r="S332" s="48">
        <f t="shared" si="58"/>
        <v>0</v>
      </c>
    </row>
    <row r="333" spans="5:19" ht="12.75">
      <c r="E333" s="38">
        <v>310</v>
      </c>
      <c r="F333" s="34">
        <f t="shared" si="59"/>
        <v>49904.5</v>
      </c>
      <c r="G333" s="40">
        <f t="shared" si="53"/>
        <v>0</v>
      </c>
      <c r="H333" s="40">
        <f t="shared" si="54"/>
        <v>0</v>
      </c>
      <c r="I333" s="40">
        <f t="shared" si="60"/>
        <v>-40883</v>
      </c>
      <c r="J333" s="48">
        <f t="shared" si="62"/>
        <v>10000</v>
      </c>
      <c r="K333" s="48">
        <f t="shared" si="51"/>
        <v>5044</v>
      </c>
      <c r="L333" s="48">
        <f t="shared" si="52"/>
        <v>10000</v>
      </c>
      <c r="M333" s="48">
        <f>IF(F333&lt;=$D$14,G333,M332-M332*'Pension Plotter'!$H$9/1200)</f>
        <v>8600.961020602119</v>
      </c>
      <c r="N333" s="112">
        <f t="shared" si="55"/>
        <v>19044</v>
      </c>
      <c r="O333" s="48">
        <f t="shared" si="56"/>
        <v>0</v>
      </c>
      <c r="P333" s="48">
        <f t="shared" si="57"/>
        <v>4000</v>
      </c>
      <c r="Q333" s="48">
        <f>IF(F333&lt;=$D$14,0,'Input Tab'!$C$10*12)</f>
        <v>3000</v>
      </c>
      <c r="R333" s="48">
        <f t="shared" si="61"/>
        <v>71000</v>
      </c>
      <c r="S333" s="48">
        <f t="shared" si="58"/>
        <v>0</v>
      </c>
    </row>
    <row r="334" spans="5:19" ht="12.75">
      <c r="E334" s="38">
        <v>311</v>
      </c>
      <c r="F334" s="34">
        <f t="shared" si="59"/>
        <v>49935</v>
      </c>
      <c r="G334" s="40">
        <f t="shared" si="53"/>
        <v>0</v>
      </c>
      <c r="H334" s="40">
        <f t="shared" si="54"/>
        <v>0</v>
      </c>
      <c r="I334" s="40">
        <f t="shared" si="60"/>
        <v>-41133</v>
      </c>
      <c r="J334" s="48">
        <f t="shared" si="62"/>
        <v>10000</v>
      </c>
      <c r="K334" s="48">
        <f t="shared" si="51"/>
        <v>5044</v>
      </c>
      <c r="L334" s="48">
        <f t="shared" si="52"/>
        <v>10000</v>
      </c>
      <c r="M334" s="48">
        <f>IF(F334&lt;=$D$14,G334,M333-M333*'Pension Plotter'!$H$9/1200)</f>
        <v>8568.707416774861</v>
      </c>
      <c r="N334" s="112">
        <f t="shared" si="55"/>
        <v>19044</v>
      </c>
      <c r="O334" s="48">
        <f t="shared" si="56"/>
        <v>0</v>
      </c>
      <c r="P334" s="48">
        <f t="shared" si="57"/>
        <v>4000</v>
      </c>
      <c r="Q334" s="48">
        <f>IF(F334&lt;=$D$14,0,'Input Tab'!$C$10*12)</f>
        <v>3000</v>
      </c>
      <c r="R334" s="48">
        <f t="shared" si="61"/>
        <v>71250</v>
      </c>
      <c r="S334" s="48">
        <f t="shared" si="58"/>
        <v>0</v>
      </c>
    </row>
    <row r="335" spans="5:19" ht="12.75">
      <c r="E335" s="38">
        <v>312</v>
      </c>
      <c r="F335" s="34">
        <f t="shared" si="59"/>
        <v>49965.5</v>
      </c>
      <c r="G335" s="40">
        <f t="shared" si="53"/>
        <v>0</v>
      </c>
      <c r="H335" s="40">
        <f t="shared" si="54"/>
        <v>0</v>
      </c>
      <c r="I335" s="40">
        <f t="shared" si="60"/>
        <v>-41383</v>
      </c>
      <c r="J335" s="48">
        <f t="shared" si="62"/>
        <v>10000</v>
      </c>
      <c r="K335" s="48">
        <f t="shared" si="51"/>
        <v>5044</v>
      </c>
      <c r="L335" s="48">
        <f t="shared" si="52"/>
        <v>10000</v>
      </c>
      <c r="M335" s="48">
        <f>IF(F335&lt;=$D$14,G335,M334-M334*'Pension Plotter'!$H$9/1200)</f>
        <v>8536.574763961955</v>
      </c>
      <c r="N335" s="112">
        <f t="shared" si="55"/>
        <v>19044</v>
      </c>
      <c r="O335" s="48">
        <f t="shared" si="56"/>
        <v>0</v>
      </c>
      <c r="P335" s="48">
        <f t="shared" si="57"/>
        <v>4000</v>
      </c>
      <c r="Q335" s="48">
        <f>IF(F335&lt;=$D$14,0,'Input Tab'!$C$10*12)</f>
        <v>3000</v>
      </c>
      <c r="R335" s="48">
        <f t="shared" si="61"/>
        <v>71500</v>
      </c>
      <c r="S335" s="48">
        <f t="shared" si="58"/>
        <v>0</v>
      </c>
    </row>
    <row r="336" spans="5:19" ht="12.75">
      <c r="E336" s="38">
        <v>313</v>
      </c>
      <c r="F336" s="34">
        <f t="shared" si="59"/>
        <v>49996</v>
      </c>
      <c r="G336" s="40">
        <f t="shared" si="53"/>
        <v>0</v>
      </c>
      <c r="H336" s="40">
        <f t="shared" si="54"/>
        <v>0</v>
      </c>
      <c r="I336" s="40">
        <f t="shared" si="60"/>
        <v>-41633</v>
      </c>
      <c r="J336" s="48">
        <f t="shared" si="62"/>
        <v>10000</v>
      </c>
      <c r="K336" s="48">
        <f t="shared" si="51"/>
        <v>5044</v>
      </c>
      <c r="L336" s="48">
        <f t="shared" si="52"/>
        <v>10000</v>
      </c>
      <c r="M336" s="48">
        <f>IF(F336&lt;=$D$14,G336,M335-M335*'Pension Plotter'!$H$9/1200)</f>
        <v>8504.562608597098</v>
      </c>
      <c r="N336" s="112">
        <f t="shared" si="55"/>
        <v>19044</v>
      </c>
      <c r="O336" s="48">
        <f t="shared" si="56"/>
        <v>0</v>
      </c>
      <c r="P336" s="48">
        <f t="shared" si="57"/>
        <v>4000</v>
      </c>
      <c r="Q336" s="48">
        <f>IF(F336&lt;=$D$14,0,'Input Tab'!$C$10*12)</f>
        <v>3000</v>
      </c>
      <c r="R336" s="48">
        <f t="shared" si="61"/>
        <v>71750</v>
      </c>
      <c r="S336" s="48">
        <f t="shared" si="58"/>
        <v>0</v>
      </c>
    </row>
    <row r="337" spans="5:19" ht="12.75">
      <c r="E337" s="38">
        <v>314</v>
      </c>
      <c r="F337" s="34">
        <f t="shared" si="59"/>
        <v>50026.5</v>
      </c>
      <c r="G337" s="40">
        <f t="shared" si="53"/>
        <v>0</v>
      </c>
      <c r="H337" s="40">
        <f t="shared" si="54"/>
        <v>0</v>
      </c>
      <c r="I337" s="40">
        <f t="shared" si="60"/>
        <v>-41883</v>
      </c>
      <c r="J337" s="48">
        <f t="shared" si="62"/>
        <v>10000</v>
      </c>
      <c r="K337" s="48">
        <f t="shared" si="51"/>
        <v>5044</v>
      </c>
      <c r="L337" s="48">
        <f t="shared" si="52"/>
        <v>10000</v>
      </c>
      <c r="M337" s="48">
        <f>IF(F337&lt;=$D$14,G337,M336-M336*'Pension Plotter'!$H$9/1200)</f>
        <v>8472.67049881486</v>
      </c>
      <c r="N337" s="112">
        <f t="shared" si="55"/>
        <v>19044</v>
      </c>
      <c r="O337" s="48">
        <f t="shared" si="56"/>
        <v>0</v>
      </c>
      <c r="P337" s="48">
        <f t="shared" si="57"/>
        <v>4000</v>
      </c>
      <c r="Q337" s="48">
        <f>IF(F337&lt;=$D$14,0,'Input Tab'!$C$10*12)</f>
        <v>3000</v>
      </c>
      <c r="R337" s="48">
        <f t="shared" si="61"/>
        <v>72000</v>
      </c>
      <c r="S337" s="48">
        <f t="shared" si="58"/>
        <v>0</v>
      </c>
    </row>
    <row r="338" spans="5:19" ht="12.75">
      <c r="E338" s="38">
        <v>315</v>
      </c>
      <c r="F338" s="34">
        <f t="shared" si="59"/>
        <v>50057</v>
      </c>
      <c r="G338" s="40">
        <f t="shared" si="53"/>
        <v>0</v>
      </c>
      <c r="H338" s="40">
        <f t="shared" si="54"/>
        <v>0</v>
      </c>
      <c r="I338" s="40">
        <f t="shared" si="60"/>
        <v>-42133</v>
      </c>
      <c r="J338" s="48">
        <f t="shared" si="62"/>
        <v>10000</v>
      </c>
      <c r="K338" s="48">
        <f t="shared" si="51"/>
        <v>5044</v>
      </c>
      <c r="L338" s="48">
        <f t="shared" si="52"/>
        <v>10000</v>
      </c>
      <c r="M338" s="48">
        <f>IF(F338&lt;=$D$14,G338,M337-M337*'Pension Plotter'!$H$9/1200)</f>
        <v>8440.897984444304</v>
      </c>
      <c r="N338" s="112">
        <f t="shared" si="55"/>
        <v>19044</v>
      </c>
      <c r="O338" s="48">
        <f t="shared" si="56"/>
        <v>0</v>
      </c>
      <c r="P338" s="48">
        <f t="shared" si="57"/>
        <v>4000</v>
      </c>
      <c r="Q338" s="48">
        <f>IF(F338&lt;=$D$14,0,'Input Tab'!$C$10*12)</f>
        <v>3000</v>
      </c>
      <c r="R338" s="48">
        <f t="shared" si="61"/>
        <v>72250</v>
      </c>
      <c r="S338" s="48">
        <f t="shared" si="58"/>
        <v>0</v>
      </c>
    </row>
    <row r="339" spans="5:19" ht="12.75">
      <c r="E339" s="38">
        <v>316</v>
      </c>
      <c r="F339" s="34">
        <f t="shared" si="59"/>
        <v>50087.5</v>
      </c>
      <c r="G339" s="40">
        <f t="shared" si="53"/>
        <v>0</v>
      </c>
      <c r="H339" s="40">
        <f t="shared" si="54"/>
        <v>0</v>
      </c>
      <c r="I339" s="40">
        <f t="shared" si="60"/>
        <v>-42383</v>
      </c>
      <c r="J339" s="48">
        <f t="shared" si="62"/>
        <v>10000</v>
      </c>
      <c r="K339" s="48">
        <f t="shared" si="51"/>
        <v>5044</v>
      </c>
      <c r="L339" s="48">
        <f t="shared" si="52"/>
        <v>10000</v>
      </c>
      <c r="M339" s="48">
        <f>IF(F339&lt;=$D$14,G339,M338-M338*'Pension Plotter'!$H$9/1200)</f>
        <v>8409.244617002638</v>
      </c>
      <c r="N339" s="112">
        <f t="shared" si="55"/>
        <v>19044</v>
      </c>
      <c r="O339" s="48">
        <f t="shared" si="56"/>
        <v>0</v>
      </c>
      <c r="P339" s="48">
        <f t="shared" si="57"/>
        <v>4000</v>
      </c>
      <c r="Q339" s="48">
        <f>IF(F339&lt;=$D$14,0,'Input Tab'!$C$10*12)</f>
        <v>3000</v>
      </c>
      <c r="R339" s="48">
        <f t="shared" si="61"/>
        <v>72500</v>
      </c>
      <c r="S339" s="48">
        <f t="shared" si="58"/>
        <v>0</v>
      </c>
    </row>
    <row r="340" spans="5:19" ht="12.75">
      <c r="E340" s="38">
        <v>317</v>
      </c>
      <c r="F340" s="34">
        <f t="shared" si="59"/>
        <v>50118</v>
      </c>
      <c r="G340" s="40">
        <f t="shared" si="53"/>
        <v>0</v>
      </c>
      <c r="H340" s="40">
        <f t="shared" si="54"/>
        <v>0</v>
      </c>
      <c r="I340" s="40">
        <f t="shared" si="60"/>
        <v>-42633</v>
      </c>
      <c r="J340" s="48">
        <f t="shared" si="62"/>
        <v>10000</v>
      </c>
      <c r="K340" s="48">
        <f t="shared" si="51"/>
        <v>5044</v>
      </c>
      <c r="L340" s="48">
        <f t="shared" si="52"/>
        <v>10000</v>
      </c>
      <c r="M340" s="48">
        <f>IF(F340&lt;=$D$14,G340,M339-M339*'Pension Plotter'!$H$9/1200)</f>
        <v>8377.709949688879</v>
      </c>
      <c r="N340" s="112">
        <f t="shared" si="55"/>
        <v>19044</v>
      </c>
      <c r="O340" s="48">
        <f t="shared" si="56"/>
        <v>0</v>
      </c>
      <c r="P340" s="48">
        <f t="shared" si="57"/>
        <v>4000</v>
      </c>
      <c r="Q340" s="48">
        <f>IF(F340&lt;=$D$14,0,'Input Tab'!$C$10*12)</f>
        <v>3000</v>
      </c>
      <c r="R340" s="48">
        <f t="shared" si="61"/>
        <v>72750</v>
      </c>
      <c r="S340" s="48">
        <f t="shared" si="58"/>
        <v>0</v>
      </c>
    </row>
    <row r="341" spans="5:19" ht="12.75">
      <c r="E341" s="38">
        <v>318</v>
      </c>
      <c r="F341" s="34">
        <f t="shared" si="59"/>
        <v>50148.5</v>
      </c>
      <c r="G341" s="40">
        <f t="shared" si="53"/>
        <v>0</v>
      </c>
      <c r="H341" s="40">
        <f t="shared" si="54"/>
        <v>0</v>
      </c>
      <c r="I341" s="40">
        <f t="shared" si="60"/>
        <v>-42883</v>
      </c>
      <c r="J341" s="48">
        <f t="shared" si="62"/>
        <v>10000</v>
      </c>
      <c r="K341" s="48">
        <f t="shared" si="51"/>
        <v>5044</v>
      </c>
      <c r="L341" s="48">
        <f t="shared" si="52"/>
        <v>10000</v>
      </c>
      <c r="M341" s="48">
        <f>IF(F341&lt;=$D$14,G341,M340-M340*'Pension Plotter'!$H$9/1200)</f>
        <v>8346.293537377545</v>
      </c>
      <c r="N341" s="112">
        <f t="shared" si="55"/>
        <v>19044</v>
      </c>
      <c r="O341" s="48">
        <f t="shared" si="56"/>
        <v>0</v>
      </c>
      <c r="P341" s="48">
        <f t="shared" si="57"/>
        <v>4000</v>
      </c>
      <c r="Q341" s="48">
        <f>IF(F341&lt;=$D$14,0,'Input Tab'!$C$10*12)</f>
        <v>3000</v>
      </c>
      <c r="R341" s="48">
        <f t="shared" si="61"/>
        <v>73000</v>
      </c>
      <c r="S341" s="48">
        <f t="shared" si="58"/>
        <v>0</v>
      </c>
    </row>
    <row r="342" spans="5:19" ht="12.75">
      <c r="E342" s="38">
        <v>319</v>
      </c>
      <c r="F342" s="34">
        <f t="shared" si="59"/>
        <v>50179</v>
      </c>
      <c r="G342" s="40">
        <f t="shared" si="53"/>
        <v>0</v>
      </c>
      <c r="H342" s="40">
        <f t="shared" si="54"/>
        <v>0</v>
      </c>
      <c r="I342" s="40">
        <f t="shared" si="60"/>
        <v>-43133</v>
      </c>
      <c r="J342" s="48">
        <f t="shared" si="62"/>
        <v>10000</v>
      </c>
      <c r="K342" s="48">
        <f t="shared" si="51"/>
        <v>5044</v>
      </c>
      <c r="L342" s="48">
        <f t="shared" si="52"/>
        <v>10000</v>
      </c>
      <c r="M342" s="48">
        <f>IF(F342&lt;=$D$14,G342,M341-M341*'Pension Plotter'!$H$9/1200)</f>
        <v>8314.99493661238</v>
      </c>
      <c r="N342" s="112">
        <f t="shared" si="55"/>
        <v>19044</v>
      </c>
      <c r="O342" s="48">
        <f t="shared" si="56"/>
        <v>0</v>
      </c>
      <c r="P342" s="48">
        <f t="shared" si="57"/>
        <v>4000</v>
      </c>
      <c r="Q342" s="48">
        <f>IF(F342&lt;=$D$14,0,'Input Tab'!$C$10*12)</f>
        <v>3000</v>
      </c>
      <c r="R342" s="48">
        <f t="shared" si="61"/>
        <v>73250</v>
      </c>
      <c r="S342" s="48">
        <f t="shared" si="58"/>
        <v>0</v>
      </c>
    </row>
    <row r="343" spans="5:19" ht="12.75">
      <c r="E343" s="38">
        <v>320</v>
      </c>
      <c r="F343" s="34">
        <f t="shared" si="59"/>
        <v>50209.5</v>
      </c>
      <c r="G343" s="40">
        <f t="shared" si="53"/>
        <v>0</v>
      </c>
      <c r="H343" s="40">
        <f t="shared" si="54"/>
        <v>0</v>
      </c>
      <c r="I343" s="40">
        <f t="shared" si="60"/>
        <v>-43383</v>
      </c>
      <c r="J343" s="48">
        <f t="shared" si="62"/>
        <v>10000</v>
      </c>
      <c r="K343" s="48">
        <f t="shared" si="51"/>
        <v>5044</v>
      </c>
      <c r="L343" s="48">
        <f t="shared" si="52"/>
        <v>10000</v>
      </c>
      <c r="M343" s="48">
        <f>IF(F343&lt;=$D$14,G343,M342-M342*'Pension Plotter'!$H$9/1200)</f>
        <v>8283.813705600083</v>
      </c>
      <c r="N343" s="112">
        <f t="shared" si="55"/>
        <v>19044</v>
      </c>
      <c r="O343" s="48">
        <f t="shared" si="56"/>
        <v>0</v>
      </c>
      <c r="P343" s="48">
        <f t="shared" si="57"/>
        <v>4000</v>
      </c>
      <c r="Q343" s="48">
        <f>IF(F343&lt;=$D$14,0,'Input Tab'!$C$10*12)</f>
        <v>3000</v>
      </c>
      <c r="R343" s="48">
        <f t="shared" si="61"/>
        <v>73500</v>
      </c>
      <c r="S343" s="48">
        <f t="shared" si="58"/>
        <v>0</v>
      </c>
    </row>
    <row r="344" spans="5:19" ht="12.75">
      <c r="E344" s="38">
        <v>321</v>
      </c>
      <c r="F344" s="34">
        <f t="shared" si="59"/>
        <v>50240</v>
      </c>
      <c r="G344" s="40">
        <f t="shared" si="53"/>
        <v>0</v>
      </c>
      <c r="H344" s="40">
        <f t="shared" si="54"/>
        <v>0</v>
      </c>
      <c r="I344" s="40">
        <f t="shared" si="60"/>
        <v>-43633</v>
      </c>
      <c r="J344" s="48">
        <f t="shared" si="62"/>
        <v>10000</v>
      </c>
      <c r="K344" s="48">
        <f aca="true" t="shared" si="63" ref="K344:K407">IF(F344&lt;($D$8+65*365),0,$D$16)</f>
        <v>5044</v>
      </c>
      <c r="L344" s="48">
        <f aca="true" t="shared" si="64" ref="L344:L407">IF(F344&lt;=$D$17,0,$D$15)</f>
        <v>10000</v>
      </c>
      <c r="M344" s="48">
        <f>IF(F344&lt;=$D$14,G344,M343-M343*'Pension Plotter'!$H$9/1200)</f>
        <v>8252.749404204083</v>
      </c>
      <c r="N344" s="112">
        <f t="shared" si="55"/>
        <v>19044</v>
      </c>
      <c r="O344" s="48">
        <f t="shared" si="56"/>
        <v>0</v>
      </c>
      <c r="P344" s="48">
        <f t="shared" si="57"/>
        <v>4000</v>
      </c>
      <c r="Q344" s="48">
        <f>IF(F344&lt;=$D$14,0,'Input Tab'!$C$10*12)</f>
        <v>3000</v>
      </c>
      <c r="R344" s="48">
        <f t="shared" si="61"/>
        <v>73750</v>
      </c>
      <c r="S344" s="48">
        <f t="shared" si="58"/>
        <v>0</v>
      </c>
    </row>
    <row r="345" spans="5:19" ht="12.75">
      <c r="E345" s="38">
        <v>322</v>
      </c>
      <c r="F345" s="34">
        <f t="shared" si="59"/>
        <v>50270.5</v>
      </c>
      <c r="G345" s="40">
        <f aca="true" t="shared" si="65" ref="G345:G408">IF($F345&lt;$D$14,$D$9,0)</f>
        <v>0</v>
      </c>
      <c r="H345" s="40">
        <f aca="true" t="shared" si="66" ref="H345:H408">IF($F345&lt;$D$14,$D$9/12,0)</f>
        <v>0</v>
      </c>
      <c r="I345" s="40">
        <f t="shared" si="60"/>
        <v>-43883</v>
      </c>
      <c r="J345" s="48">
        <f t="shared" si="62"/>
        <v>10000</v>
      </c>
      <c r="K345" s="48">
        <f t="shared" si="63"/>
        <v>5044</v>
      </c>
      <c r="L345" s="48">
        <f t="shared" si="64"/>
        <v>10000</v>
      </c>
      <c r="M345" s="48">
        <f>IF(F345&lt;=$D$14,G345,M344-M344*'Pension Plotter'!$H$9/1200)</f>
        <v>8221.801593938319</v>
      </c>
      <c r="N345" s="112">
        <f aca="true" t="shared" si="67" ref="N345:N408">O345+L345+K345+G345+P345</f>
        <v>19044</v>
      </c>
      <c r="O345" s="48">
        <f aca="true" t="shared" si="68" ref="O345:O408">IF(Q345=S345,S345,0)</f>
        <v>0</v>
      </c>
      <c r="P345" s="48">
        <f aca="true" t="shared" si="69" ref="P345:P408">IF(F345&lt;=$D$19,0,$D$18)</f>
        <v>4000</v>
      </c>
      <c r="Q345" s="48">
        <f>IF(F345&lt;=$D$14,0,'Input Tab'!$C$10*12)</f>
        <v>3000</v>
      </c>
      <c r="R345" s="48">
        <f t="shared" si="61"/>
        <v>74000</v>
      </c>
      <c r="S345" s="48">
        <f aca="true" t="shared" si="70" ref="S345:S408">IF(R345&lt;=$D$10-$D$13,$D$12*12,0)</f>
        <v>0</v>
      </c>
    </row>
    <row r="346" spans="5:19" ht="12.75">
      <c r="E346" s="38">
        <v>323</v>
      </c>
      <c r="F346" s="34">
        <f t="shared" si="59"/>
        <v>50301</v>
      </c>
      <c r="G346" s="40">
        <f t="shared" si="65"/>
        <v>0</v>
      </c>
      <c r="H346" s="40">
        <f t="shared" si="66"/>
        <v>0</v>
      </c>
      <c r="I346" s="40">
        <f t="shared" si="60"/>
        <v>-44133</v>
      </c>
      <c r="J346" s="48">
        <f t="shared" si="62"/>
        <v>10000</v>
      </c>
      <c r="K346" s="48">
        <f t="shared" si="63"/>
        <v>5044</v>
      </c>
      <c r="L346" s="48">
        <f t="shared" si="64"/>
        <v>10000</v>
      </c>
      <c r="M346" s="48">
        <f>IF(F346&lt;=$D$14,G346,M345-M345*'Pension Plotter'!$H$9/1200)</f>
        <v>8190.96983796105</v>
      </c>
      <c r="N346" s="112">
        <f t="shared" si="67"/>
        <v>19044</v>
      </c>
      <c r="O346" s="48">
        <f t="shared" si="68"/>
        <v>0</v>
      </c>
      <c r="P346" s="48">
        <f t="shared" si="69"/>
        <v>4000</v>
      </c>
      <c r="Q346" s="48">
        <f>IF(F346&lt;=$D$14,0,'Input Tab'!$C$10*12)</f>
        <v>3000</v>
      </c>
      <c r="R346" s="48">
        <f t="shared" si="61"/>
        <v>74250</v>
      </c>
      <c r="S346" s="48">
        <f t="shared" si="70"/>
        <v>0</v>
      </c>
    </row>
    <row r="347" spans="5:19" ht="12.75">
      <c r="E347" s="38">
        <v>324</v>
      </c>
      <c r="F347" s="34">
        <f aca="true" t="shared" si="71" ref="F347:F410">F346+30.5</f>
        <v>50331.5</v>
      </c>
      <c r="G347" s="40">
        <f t="shared" si="65"/>
        <v>0</v>
      </c>
      <c r="H347" s="40">
        <f t="shared" si="66"/>
        <v>0</v>
      </c>
      <c r="I347" s="40">
        <f t="shared" si="60"/>
        <v>-44383</v>
      </c>
      <c r="J347" s="48">
        <f t="shared" si="62"/>
        <v>10000</v>
      </c>
      <c r="K347" s="48">
        <f t="shared" si="63"/>
        <v>5044</v>
      </c>
      <c r="L347" s="48">
        <f t="shared" si="64"/>
        <v>10000</v>
      </c>
      <c r="M347" s="48">
        <f>IF(F347&lt;=$D$14,G347,M346-M346*'Pension Plotter'!$H$9/1200)</f>
        <v>8160.253701068696</v>
      </c>
      <c r="N347" s="112">
        <f t="shared" si="67"/>
        <v>19044</v>
      </c>
      <c r="O347" s="48">
        <f t="shared" si="68"/>
        <v>0</v>
      </c>
      <c r="P347" s="48">
        <f t="shared" si="69"/>
        <v>4000</v>
      </c>
      <c r="Q347" s="48">
        <f>IF(F347&lt;=$D$14,0,'Input Tab'!$C$10*12)</f>
        <v>3000</v>
      </c>
      <c r="R347" s="48">
        <f t="shared" si="61"/>
        <v>74500</v>
      </c>
      <c r="S347" s="48">
        <f t="shared" si="70"/>
        <v>0</v>
      </c>
    </row>
    <row r="348" spans="5:19" ht="12.75">
      <c r="E348" s="38">
        <v>325</v>
      </c>
      <c r="F348" s="34">
        <f t="shared" si="71"/>
        <v>50362</v>
      </c>
      <c r="G348" s="40">
        <f t="shared" si="65"/>
        <v>0</v>
      </c>
      <c r="H348" s="40">
        <f t="shared" si="66"/>
        <v>0</v>
      </c>
      <c r="I348" s="40">
        <f t="shared" si="60"/>
        <v>-44633</v>
      </c>
      <c r="J348" s="48">
        <f t="shared" si="62"/>
        <v>10000</v>
      </c>
      <c r="K348" s="48">
        <f t="shared" si="63"/>
        <v>5044</v>
      </c>
      <c r="L348" s="48">
        <f t="shared" si="64"/>
        <v>10000</v>
      </c>
      <c r="M348" s="48">
        <f>IF(F348&lt;=$D$14,G348,M347-M347*'Pension Plotter'!$H$9/1200)</f>
        <v>8129.652749689688</v>
      </c>
      <c r="N348" s="112">
        <f t="shared" si="67"/>
        <v>19044</v>
      </c>
      <c r="O348" s="48">
        <f t="shared" si="68"/>
        <v>0</v>
      </c>
      <c r="P348" s="48">
        <f t="shared" si="69"/>
        <v>4000</v>
      </c>
      <c r="Q348" s="48">
        <f>IF(F348&lt;=$D$14,0,'Input Tab'!$C$10*12)</f>
        <v>3000</v>
      </c>
      <c r="R348" s="48">
        <f t="shared" si="61"/>
        <v>74750</v>
      </c>
      <c r="S348" s="48">
        <f t="shared" si="70"/>
        <v>0</v>
      </c>
    </row>
    <row r="349" spans="5:19" ht="12.75">
      <c r="E349" s="38">
        <v>326</v>
      </c>
      <c r="F349" s="34">
        <f t="shared" si="71"/>
        <v>50392.5</v>
      </c>
      <c r="G349" s="40">
        <f t="shared" si="65"/>
        <v>0</v>
      </c>
      <c r="H349" s="40">
        <f t="shared" si="66"/>
        <v>0</v>
      </c>
      <c r="I349" s="40">
        <f t="shared" si="60"/>
        <v>-44883</v>
      </c>
      <c r="J349" s="48">
        <f t="shared" si="62"/>
        <v>10000</v>
      </c>
      <c r="K349" s="48">
        <f t="shared" si="63"/>
        <v>5044</v>
      </c>
      <c r="L349" s="48">
        <f t="shared" si="64"/>
        <v>10000</v>
      </c>
      <c r="M349" s="48">
        <f>IF(F349&lt;=$D$14,G349,M348-M348*'Pension Plotter'!$H$9/1200)</f>
        <v>8099.166551878351</v>
      </c>
      <c r="N349" s="112">
        <f t="shared" si="67"/>
        <v>19044</v>
      </c>
      <c r="O349" s="48">
        <f t="shared" si="68"/>
        <v>0</v>
      </c>
      <c r="P349" s="48">
        <f t="shared" si="69"/>
        <v>4000</v>
      </c>
      <c r="Q349" s="48">
        <f>IF(F349&lt;=$D$14,0,'Input Tab'!$C$10*12)</f>
        <v>3000</v>
      </c>
      <c r="R349" s="48">
        <f t="shared" si="61"/>
        <v>75000</v>
      </c>
      <c r="S349" s="48">
        <f t="shared" si="70"/>
        <v>0</v>
      </c>
    </row>
    <row r="350" spans="5:19" ht="12.75">
      <c r="E350" s="38">
        <v>327</v>
      </c>
      <c r="F350" s="34">
        <f t="shared" si="71"/>
        <v>50423</v>
      </c>
      <c r="G350" s="40">
        <f t="shared" si="65"/>
        <v>0</v>
      </c>
      <c r="H350" s="40">
        <f t="shared" si="66"/>
        <v>0</v>
      </c>
      <c r="I350" s="40">
        <f t="shared" si="60"/>
        <v>-45133</v>
      </c>
      <c r="J350" s="48">
        <f t="shared" si="62"/>
        <v>10000</v>
      </c>
      <c r="K350" s="48">
        <f t="shared" si="63"/>
        <v>5044</v>
      </c>
      <c r="L350" s="48">
        <f t="shared" si="64"/>
        <v>10000</v>
      </c>
      <c r="M350" s="48">
        <f>IF(F350&lt;=$D$14,G350,M349-M349*'Pension Plotter'!$H$9/1200)</f>
        <v>8068.794677308807</v>
      </c>
      <c r="N350" s="112">
        <f t="shared" si="67"/>
        <v>19044</v>
      </c>
      <c r="O350" s="48">
        <f t="shared" si="68"/>
        <v>0</v>
      </c>
      <c r="P350" s="48">
        <f t="shared" si="69"/>
        <v>4000</v>
      </c>
      <c r="Q350" s="48">
        <f>IF(F350&lt;=$D$14,0,'Input Tab'!$C$10*12)</f>
        <v>3000</v>
      </c>
      <c r="R350" s="48">
        <f t="shared" si="61"/>
        <v>75250</v>
      </c>
      <c r="S350" s="48">
        <f t="shared" si="70"/>
        <v>0</v>
      </c>
    </row>
    <row r="351" spans="5:19" ht="12.75">
      <c r="E351" s="38">
        <v>328</v>
      </c>
      <c r="F351" s="34">
        <f t="shared" si="71"/>
        <v>50453.5</v>
      </c>
      <c r="G351" s="40">
        <f t="shared" si="65"/>
        <v>0</v>
      </c>
      <c r="H351" s="40">
        <f t="shared" si="66"/>
        <v>0</v>
      </c>
      <c r="I351" s="40">
        <f t="shared" si="60"/>
        <v>-45383</v>
      </c>
      <c r="J351" s="48">
        <f t="shared" si="62"/>
        <v>10000</v>
      </c>
      <c r="K351" s="48">
        <f t="shared" si="63"/>
        <v>5044</v>
      </c>
      <c r="L351" s="48">
        <f t="shared" si="64"/>
        <v>10000</v>
      </c>
      <c r="M351" s="48">
        <f>IF(F351&lt;=$D$14,G351,M350-M350*'Pension Plotter'!$H$9/1200)</f>
        <v>8038.536697268899</v>
      </c>
      <c r="N351" s="112">
        <f t="shared" si="67"/>
        <v>19044</v>
      </c>
      <c r="O351" s="48">
        <f t="shared" si="68"/>
        <v>0</v>
      </c>
      <c r="P351" s="48">
        <f t="shared" si="69"/>
        <v>4000</v>
      </c>
      <c r="Q351" s="48">
        <f>IF(F351&lt;=$D$14,0,'Input Tab'!$C$10*12)</f>
        <v>3000</v>
      </c>
      <c r="R351" s="48">
        <f t="shared" si="61"/>
        <v>75500</v>
      </c>
      <c r="S351" s="48">
        <f t="shared" si="70"/>
        <v>0</v>
      </c>
    </row>
    <row r="352" spans="5:19" ht="12.75">
      <c r="E352" s="38">
        <v>329</v>
      </c>
      <c r="F352" s="34">
        <f t="shared" si="71"/>
        <v>50484</v>
      </c>
      <c r="G352" s="40">
        <f t="shared" si="65"/>
        <v>0</v>
      </c>
      <c r="H352" s="40">
        <f t="shared" si="66"/>
        <v>0</v>
      </c>
      <c r="I352" s="40">
        <f t="shared" si="60"/>
        <v>-45633</v>
      </c>
      <c r="J352" s="48">
        <f t="shared" si="62"/>
        <v>10000</v>
      </c>
      <c r="K352" s="48">
        <f t="shared" si="63"/>
        <v>5044</v>
      </c>
      <c r="L352" s="48">
        <f t="shared" si="64"/>
        <v>10000</v>
      </c>
      <c r="M352" s="48">
        <f>IF(F352&lt;=$D$14,G352,M351-M351*'Pension Plotter'!$H$9/1200)</f>
        <v>8008.392184654141</v>
      </c>
      <c r="N352" s="112">
        <f t="shared" si="67"/>
        <v>19044</v>
      </c>
      <c r="O352" s="48">
        <f t="shared" si="68"/>
        <v>0</v>
      </c>
      <c r="P352" s="48">
        <f t="shared" si="69"/>
        <v>4000</v>
      </c>
      <c r="Q352" s="48">
        <f>IF(F352&lt;=$D$14,0,'Input Tab'!$C$10*12)</f>
        <v>3000</v>
      </c>
      <c r="R352" s="48">
        <f t="shared" si="61"/>
        <v>75750</v>
      </c>
      <c r="S352" s="48">
        <f t="shared" si="70"/>
        <v>0</v>
      </c>
    </row>
    <row r="353" spans="5:19" ht="12.75">
      <c r="E353" s="38">
        <v>330</v>
      </c>
      <c r="F353" s="34">
        <f t="shared" si="71"/>
        <v>50514.5</v>
      </c>
      <c r="G353" s="40">
        <f t="shared" si="65"/>
        <v>0</v>
      </c>
      <c r="H353" s="40">
        <f t="shared" si="66"/>
        <v>0</v>
      </c>
      <c r="I353" s="40">
        <f t="shared" si="60"/>
        <v>-45883</v>
      </c>
      <c r="J353" s="48">
        <f t="shared" si="62"/>
        <v>10000</v>
      </c>
      <c r="K353" s="48">
        <f t="shared" si="63"/>
        <v>5044</v>
      </c>
      <c r="L353" s="48">
        <f t="shared" si="64"/>
        <v>10000</v>
      </c>
      <c r="M353" s="48">
        <f>IF(F353&lt;=$D$14,G353,M352-M352*'Pension Plotter'!$H$9/1200)</f>
        <v>7978.360713961688</v>
      </c>
      <c r="N353" s="112">
        <f t="shared" si="67"/>
        <v>19044</v>
      </c>
      <c r="O353" s="48">
        <f t="shared" si="68"/>
        <v>0</v>
      </c>
      <c r="P353" s="48">
        <f t="shared" si="69"/>
        <v>4000</v>
      </c>
      <c r="Q353" s="48">
        <f>IF(F353&lt;=$D$14,0,'Input Tab'!$C$10*12)</f>
        <v>3000</v>
      </c>
      <c r="R353" s="48">
        <f t="shared" si="61"/>
        <v>76000</v>
      </c>
      <c r="S353" s="48">
        <f t="shared" si="70"/>
        <v>0</v>
      </c>
    </row>
    <row r="354" spans="5:19" ht="12.75">
      <c r="E354" s="38">
        <v>331</v>
      </c>
      <c r="F354" s="34">
        <f t="shared" si="71"/>
        <v>50545</v>
      </c>
      <c r="G354" s="40">
        <f t="shared" si="65"/>
        <v>0</v>
      </c>
      <c r="H354" s="40">
        <f t="shared" si="66"/>
        <v>0</v>
      </c>
      <c r="I354" s="40">
        <f t="shared" si="60"/>
        <v>-46133</v>
      </c>
      <c r="J354" s="48">
        <f t="shared" si="62"/>
        <v>10000</v>
      </c>
      <c r="K354" s="48">
        <f t="shared" si="63"/>
        <v>5044</v>
      </c>
      <c r="L354" s="48">
        <f t="shared" si="64"/>
        <v>10000</v>
      </c>
      <c r="M354" s="48">
        <f>IF(F354&lt;=$D$14,G354,M353-M353*'Pension Plotter'!$H$9/1200)</f>
        <v>7948.441861284332</v>
      </c>
      <c r="N354" s="112">
        <f t="shared" si="67"/>
        <v>19044</v>
      </c>
      <c r="O354" s="48">
        <f t="shared" si="68"/>
        <v>0</v>
      </c>
      <c r="P354" s="48">
        <f t="shared" si="69"/>
        <v>4000</v>
      </c>
      <c r="Q354" s="48">
        <f>IF(F354&lt;=$D$14,0,'Input Tab'!$C$10*12)</f>
        <v>3000</v>
      </c>
      <c r="R354" s="48">
        <f t="shared" si="61"/>
        <v>76250</v>
      </c>
      <c r="S354" s="48">
        <f t="shared" si="70"/>
        <v>0</v>
      </c>
    </row>
    <row r="355" spans="5:19" ht="12.75">
      <c r="E355" s="38">
        <v>332</v>
      </c>
      <c r="F355" s="34">
        <f t="shared" si="71"/>
        <v>50575.5</v>
      </c>
      <c r="G355" s="40">
        <f t="shared" si="65"/>
        <v>0</v>
      </c>
      <c r="H355" s="40">
        <f t="shared" si="66"/>
        <v>0</v>
      </c>
      <c r="I355" s="40">
        <f aca="true" t="shared" si="72" ref="I355:I418">IF($F355&lt;$D$14,$D$11+I354,I354-$D$12)</f>
        <v>-46383</v>
      </c>
      <c r="J355" s="48">
        <f t="shared" si="62"/>
        <v>10000</v>
      </c>
      <c r="K355" s="48">
        <f t="shared" si="63"/>
        <v>5044</v>
      </c>
      <c r="L355" s="48">
        <f t="shared" si="64"/>
        <v>10000</v>
      </c>
      <c r="M355" s="48">
        <f>IF(F355&lt;=$D$14,G355,M354-M354*'Pension Plotter'!$H$9/1200)</f>
        <v>7918.635204304515</v>
      </c>
      <c r="N355" s="112">
        <f t="shared" si="67"/>
        <v>19044</v>
      </c>
      <c r="O355" s="48">
        <f t="shared" si="68"/>
        <v>0</v>
      </c>
      <c r="P355" s="48">
        <f t="shared" si="69"/>
        <v>4000</v>
      </c>
      <c r="Q355" s="48">
        <f>IF(F355&lt;=$D$14,0,'Input Tab'!$C$10*12)</f>
        <v>3000</v>
      </c>
      <c r="R355" s="48">
        <f t="shared" si="61"/>
        <v>76500</v>
      </c>
      <c r="S355" s="48">
        <f t="shared" si="70"/>
        <v>0</v>
      </c>
    </row>
    <row r="356" spans="5:19" ht="12.75">
      <c r="E356" s="38">
        <v>333</v>
      </c>
      <c r="F356" s="34">
        <f t="shared" si="71"/>
        <v>50606</v>
      </c>
      <c r="G356" s="40">
        <f t="shared" si="65"/>
        <v>0</v>
      </c>
      <c r="H356" s="40">
        <f t="shared" si="66"/>
        <v>0</v>
      </c>
      <c r="I356" s="40">
        <f t="shared" si="72"/>
        <v>-46633</v>
      </c>
      <c r="J356" s="48">
        <f t="shared" si="62"/>
        <v>10000</v>
      </c>
      <c r="K356" s="48">
        <f t="shared" si="63"/>
        <v>5044</v>
      </c>
      <c r="L356" s="48">
        <f t="shared" si="64"/>
        <v>10000</v>
      </c>
      <c r="M356" s="48">
        <f>IF(F356&lt;=$D$14,G356,M355-M355*'Pension Plotter'!$H$9/1200)</f>
        <v>7888.940322288374</v>
      </c>
      <c r="N356" s="112">
        <f t="shared" si="67"/>
        <v>19044</v>
      </c>
      <c r="O356" s="48">
        <f t="shared" si="68"/>
        <v>0</v>
      </c>
      <c r="P356" s="48">
        <f t="shared" si="69"/>
        <v>4000</v>
      </c>
      <c r="Q356" s="48">
        <f>IF(F356&lt;=$D$14,0,'Input Tab'!$C$10*12)</f>
        <v>3000</v>
      </c>
      <c r="R356" s="48">
        <f t="shared" si="61"/>
        <v>76750</v>
      </c>
      <c r="S356" s="48">
        <f t="shared" si="70"/>
        <v>0</v>
      </c>
    </row>
    <row r="357" spans="5:19" ht="12.75">
      <c r="E357" s="38">
        <v>334</v>
      </c>
      <c r="F357" s="34">
        <f t="shared" si="71"/>
        <v>50636.5</v>
      </c>
      <c r="G357" s="40">
        <f t="shared" si="65"/>
        <v>0</v>
      </c>
      <c r="H357" s="40">
        <f t="shared" si="66"/>
        <v>0</v>
      </c>
      <c r="I357" s="40">
        <f t="shared" si="72"/>
        <v>-46883</v>
      </c>
      <c r="J357" s="48">
        <f t="shared" si="62"/>
        <v>10000</v>
      </c>
      <c r="K357" s="48">
        <f t="shared" si="63"/>
        <v>5044</v>
      </c>
      <c r="L357" s="48">
        <f t="shared" si="64"/>
        <v>10000</v>
      </c>
      <c r="M357" s="48">
        <f>IF(F357&lt;=$D$14,G357,M356-M356*'Pension Plotter'!$H$9/1200)</f>
        <v>7859.356796079793</v>
      </c>
      <c r="N357" s="112">
        <f t="shared" si="67"/>
        <v>19044</v>
      </c>
      <c r="O357" s="48">
        <f t="shared" si="68"/>
        <v>0</v>
      </c>
      <c r="P357" s="48">
        <f t="shared" si="69"/>
        <v>4000</v>
      </c>
      <c r="Q357" s="48">
        <f>IF(F357&lt;=$D$14,0,'Input Tab'!$C$10*12)</f>
        <v>3000</v>
      </c>
      <c r="R357" s="48">
        <f t="shared" si="61"/>
        <v>77000</v>
      </c>
      <c r="S357" s="48">
        <f t="shared" si="70"/>
        <v>0</v>
      </c>
    </row>
    <row r="358" spans="5:19" ht="12.75">
      <c r="E358" s="38">
        <v>335</v>
      </c>
      <c r="F358" s="34">
        <f t="shared" si="71"/>
        <v>50667</v>
      </c>
      <c r="G358" s="40">
        <f t="shared" si="65"/>
        <v>0</v>
      </c>
      <c r="H358" s="40">
        <f t="shared" si="66"/>
        <v>0</v>
      </c>
      <c r="I358" s="40">
        <f t="shared" si="72"/>
        <v>-47133</v>
      </c>
      <c r="J358" s="48">
        <f t="shared" si="62"/>
        <v>10000</v>
      </c>
      <c r="K358" s="48">
        <f t="shared" si="63"/>
        <v>5044</v>
      </c>
      <c r="L358" s="48">
        <f t="shared" si="64"/>
        <v>10000</v>
      </c>
      <c r="M358" s="48">
        <f>IF(F358&lt;=$D$14,G358,M357-M357*'Pension Plotter'!$H$9/1200)</f>
        <v>7829.884208094493</v>
      </c>
      <c r="N358" s="112">
        <f t="shared" si="67"/>
        <v>19044</v>
      </c>
      <c r="O358" s="48">
        <f t="shared" si="68"/>
        <v>0</v>
      </c>
      <c r="P358" s="48">
        <f t="shared" si="69"/>
        <v>4000</v>
      </c>
      <c r="Q358" s="48">
        <f>IF(F358&lt;=$D$14,0,'Input Tab'!$C$10*12)</f>
        <v>3000</v>
      </c>
      <c r="R358" s="48">
        <f t="shared" si="61"/>
        <v>77250</v>
      </c>
      <c r="S358" s="48">
        <f t="shared" si="70"/>
        <v>0</v>
      </c>
    </row>
    <row r="359" spans="5:19" ht="12.75">
      <c r="E359" s="38">
        <v>336</v>
      </c>
      <c r="F359" s="34">
        <f t="shared" si="71"/>
        <v>50697.5</v>
      </c>
      <c r="G359" s="40">
        <f t="shared" si="65"/>
        <v>0</v>
      </c>
      <c r="H359" s="40">
        <f t="shared" si="66"/>
        <v>0</v>
      </c>
      <c r="I359" s="40">
        <f t="shared" si="72"/>
        <v>-47383</v>
      </c>
      <c r="J359" s="48">
        <f t="shared" si="62"/>
        <v>10000</v>
      </c>
      <c r="K359" s="48">
        <f t="shared" si="63"/>
        <v>5044</v>
      </c>
      <c r="L359" s="48">
        <f t="shared" si="64"/>
        <v>10000</v>
      </c>
      <c r="M359" s="48">
        <f>IF(F359&lt;=$D$14,G359,M358-M358*'Pension Plotter'!$H$9/1200)</f>
        <v>7800.522142314139</v>
      </c>
      <c r="N359" s="112">
        <f t="shared" si="67"/>
        <v>19044</v>
      </c>
      <c r="O359" s="48">
        <f t="shared" si="68"/>
        <v>0</v>
      </c>
      <c r="P359" s="48">
        <f t="shared" si="69"/>
        <v>4000</v>
      </c>
      <c r="Q359" s="48">
        <f>IF(F359&lt;=$D$14,0,'Input Tab'!$C$10*12)</f>
        <v>3000</v>
      </c>
      <c r="R359" s="48">
        <f t="shared" si="61"/>
        <v>77500</v>
      </c>
      <c r="S359" s="48">
        <f t="shared" si="70"/>
        <v>0</v>
      </c>
    </row>
    <row r="360" spans="5:19" ht="12.75">
      <c r="E360" s="38">
        <v>337</v>
      </c>
      <c r="F360" s="34">
        <f t="shared" si="71"/>
        <v>50728</v>
      </c>
      <c r="G360" s="40">
        <f t="shared" si="65"/>
        <v>0</v>
      </c>
      <c r="H360" s="40">
        <f t="shared" si="66"/>
        <v>0</v>
      </c>
      <c r="I360" s="40">
        <f t="shared" si="72"/>
        <v>-47633</v>
      </c>
      <c r="J360" s="48">
        <f t="shared" si="62"/>
        <v>10000</v>
      </c>
      <c r="K360" s="48">
        <f t="shared" si="63"/>
        <v>5044</v>
      </c>
      <c r="L360" s="48">
        <f t="shared" si="64"/>
        <v>10000</v>
      </c>
      <c r="M360" s="48">
        <f>IF(F360&lt;=$D$14,G360,M359-M359*'Pension Plotter'!$H$9/1200)</f>
        <v>7771.270184280461</v>
      </c>
      <c r="N360" s="112">
        <f t="shared" si="67"/>
        <v>19044</v>
      </c>
      <c r="O360" s="48">
        <f t="shared" si="68"/>
        <v>0</v>
      </c>
      <c r="P360" s="48">
        <f t="shared" si="69"/>
        <v>4000</v>
      </c>
      <c r="Q360" s="48">
        <f>IF(F360&lt;=$D$14,0,'Input Tab'!$C$10*12)</f>
        <v>3000</v>
      </c>
      <c r="R360" s="48">
        <f t="shared" si="61"/>
        <v>77750</v>
      </c>
      <c r="S360" s="48">
        <f t="shared" si="70"/>
        <v>0</v>
      </c>
    </row>
    <row r="361" spans="5:19" ht="12.75">
      <c r="E361" s="38">
        <v>338</v>
      </c>
      <c r="F361" s="34">
        <f t="shared" si="71"/>
        <v>50758.5</v>
      </c>
      <c r="G361" s="40">
        <f t="shared" si="65"/>
        <v>0</v>
      </c>
      <c r="H361" s="40">
        <f t="shared" si="66"/>
        <v>0</v>
      </c>
      <c r="I361" s="40">
        <f t="shared" si="72"/>
        <v>-47883</v>
      </c>
      <c r="J361" s="48">
        <f t="shared" si="62"/>
        <v>10000</v>
      </c>
      <c r="K361" s="48">
        <f t="shared" si="63"/>
        <v>5044</v>
      </c>
      <c r="L361" s="48">
        <f t="shared" si="64"/>
        <v>10000</v>
      </c>
      <c r="M361" s="48">
        <f>IF(F361&lt;=$D$14,G361,M360-M360*'Pension Plotter'!$H$9/1200)</f>
        <v>7742.127921089409</v>
      </c>
      <c r="N361" s="112">
        <f t="shared" si="67"/>
        <v>19044</v>
      </c>
      <c r="O361" s="48">
        <f t="shared" si="68"/>
        <v>0</v>
      </c>
      <c r="P361" s="48">
        <f t="shared" si="69"/>
        <v>4000</v>
      </c>
      <c r="Q361" s="48">
        <f>IF(F361&lt;=$D$14,0,'Input Tab'!$C$10*12)</f>
        <v>3000</v>
      </c>
      <c r="R361" s="48">
        <f t="shared" si="61"/>
        <v>78000</v>
      </c>
      <c r="S361" s="48">
        <f t="shared" si="70"/>
        <v>0</v>
      </c>
    </row>
    <row r="362" spans="5:19" ht="12.75">
      <c r="E362" s="38">
        <v>339</v>
      </c>
      <c r="F362" s="34">
        <f t="shared" si="71"/>
        <v>50789</v>
      </c>
      <c r="G362" s="40">
        <f t="shared" si="65"/>
        <v>0</v>
      </c>
      <c r="H362" s="40">
        <f t="shared" si="66"/>
        <v>0</v>
      </c>
      <c r="I362" s="40">
        <f t="shared" si="72"/>
        <v>-48133</v>
      </c>
      <c r="J362" s="48">
        <f t="shared" si="62"/>
        <v>10000</v>
      </c>
      <c r="K362" s="48">
        <f t="shared" si="63"/>
        <v>5044</v>
      </c>
      <c r="L362" s="48">
        <f t="shared" si="64"/>
        <v>10000</v>
      </c>
      <c r="M362" s="48">
        <f>IF(F362&lt;=$D$14,G362,M361-M361*'Pension Plotter'!$H$9/1200)</f>
        <v>7713.094941385324</v>
      </c>
      <c r="N362" s="112">
        <f t="shared" si="67"/>
        <v>19044</v>
      </c>
      <c r="O362" s="48">
        <f t="shared" si="68"/>
        <v>0</v>
      </c>
      <c r="P362" s="48">
        <f t="shared" si="69"/>
        <v>4000</v>
      </c>
      <c r="Q362" s="48">
        <f>IF(F362&lt;=$D$14,0,'Input Tab'!$C$10*12)</f>
        <v>3000</v>
      </c>
      <c r="R362" s="48">
        <f t="shared" si="61"/>
        <v>78250</v>
      </c>
      <c r="S362" s="48">
        <f t="shared" si="70"/>
        <v>0</v>
      </c>
    </row>
    <row r="363" spans="5:19" ht="12.75">
      <c r="E363" s="38">
        <v>340</v>
      </c>
      <c r="F363" s="34">
        <f t="shared" si="71"/>
        <v>50819.5</v>
      </c>
      <c r="G363" s="40">
        <f t="shared" si="65"/>
        <v>0</v>
      </c>
      <c r="H363" s="40">
        <f t="shared" si="66"/>
        <v>0</v>
      </c>
      <c r="I363" s="40">
        <f t="shared" si="72"/>
        <v>-48383</v>
      </c>
      <c r="J363" s="48">
        <f t="shared" si="62"/>
        <v>10000</v>
      </c>
      <c r="K363" s="48">
        <f t="shared" si="63"/>
        <v>5044</v>
      </c>
      <c r="L363" s="48">
        <f t="shared" si="64"/>
        <v>10000</v>
      </c>
      <c r="M363" s="48">
        <f>IF(F363&lt;=$D$14,G363,M362-M362*'Pension Plotter'!$H$9/1200)</f>
        <v>7684.170835355129</v>
      </c>
      <c r="N363" s="112">
        <f t="shared" si="67"/>
        <v>19044</v>
      </c>
      <c r="O363" s="48">
        <f t="shared" si="68"/>
        <v>0</v>
      </c>
      <c r="P363" s="48">
        <f t="shared" si="69"/>
        <v>4000</v>
      </c>
      <c r="Q363" s="48">
        <f>IF(F363&lt;=$D$14,0,'Input Tab'!$C$10*12)</f>
        <v>3000</v>
      </c>
      <c r="R363" s="48">
        <f t="shared" si="61"/>
        <v>78500</v>
      </c>
      <c r="S363" s="48">
        <f t="shared" si="70"/>
        <v>0</v>
      </c>
    </row>
    <row r="364" spans="5:19" ht="12.75">
      <c r="E364" s="38">
        <v>341</v>
      </c>
      <c r="F364" s="34">
        <f t="shared" si="71"/>
        <v>50850</v>
      </c>
      <c r="G364" s="40">
        <f t="shared" si="65"/>
        <v>0</v>
      </c>
      <c r="H364" s="40">
        <f t="shared" si="66"/>
        <v>0</v>
      </c>
      <c r="I364" s="40">
        <f t="shared" si="72"/>
        <v>-48633</v>
      </c>
      <c r="J364" s="48">
        <f t="shared" si="62"/>
        <v>10000</v>
      </c>
      <c r="K364" s="48">
        <f t="shared" si="63"/>
        <v>5044</v>
      </c>
      <c r="L364" s="48">
        <f t="shared" si="64"/>
        <v>10000</v>
      </c>
      <c r="M364" s="48">
        <f>IF(F364&lt;=$D$14,G364,M363-M363*'Pension Plotter'!$H$9/1200)</f>
        <v>7655.355194722548</v>
      </c>
      <c r="N364" s="112">
        <f t="shared" si="67"/>
        <v>19044</v>
      </c>
      <c r="O364" s="48">
        <f t="shared" si="68"/>
        <v>0</v>
      </c>
      <c r="P364" s="48">
        <f t="shared" si="69"/>
        <v>4000</v>
      </c>
      <c r="Q364" s="48">
        <f>IF(F364&lt;=$D$14,0,'Input Tab'!$C$10*12)</f>
        <v>3000</v>
      </c>
      <c r="R364" s="48">
        <f t="shared" si="61"/>
        <v>78750</v>
      </c>
      <c r="S364" s="48">
        <f t="shared" si="70"/>
        <v>0</v>
      </c>
    </row>
    <row r="365" spans="5:19" ht="12.75">
      <c r="E365" s="38">
        <v>342</v>
      </c>
      <c r="F365" s="34">
        <f t="shared" si="71"/>
        <v>50880.5</v>
      </c>
      <c r="G365" s="40">
        <f t="shared" si="65"/>
        <v>0</v>
      </c>
      <c r="H365" s="40">
        <f t="shared" si="66"/>
        <v>0</v>
      </c>
      <c r="I365" s="40">
        <f t="shared" si="72"/>
        <v>-48883</v>
      </c>
      <c r="J365" s="48">
        <f t="shared" si="62"/>
        <v>10000</v>
      </c>
      <c r="K365" s="48">
        <f t="shared" si="63"/>
        <v>5044</v>
      </c>
      <c r="L365" s="48">
        <f t="shared" si="64"/>
        <v>10000</v>
      </c>
      <c r="M365" s="48">
        <f>IF(F365&lt;=$D$14,G365,M364-M364*'Pension Plotter'!$H$9/1200)</f>
        <v>7626.647612742338</v>
      </c>
      <c r="N365" s="112">
        <f t="shared" si="67"/>
        <v>19044</v>
      </c>
      <c r="O365" s="48">
        <f t="shared" si="68"/>
        <v>0</v>
      </c>
      <c r="P365" s="48">
        <f t="shared" si="69"/>
        <v>4000</v>
      </c>
      <c r="Q365" s="48">
        <f>IF(F365&lt;=$D$14,0,'Input Tab'!$C$10*12)</f>
        <v>3000</v>
      </c>
      <c r="R365" s="48">
        <f aca="true" t="shared" si="73" ref="R365:R428">Q365/12+R364</f>
        <v>79000</v>
      </c>
      <c r="S365" s="48">
        <f t="shared" si="70"/>
        <v>0</v>
      </c>
    </row>
    <row r="366" spans="5:19" ht="12.75">
      <c r="E366" s="38">
        <v>343</v>
      </c>
      <c r="F366" s="34">
        <f t="shared" si="71"/>
        <v>50911</v>
      </c>
      <c r="G366" s="40">
        <f t="shared" si="65"/>
        <v>0</v>
      </c>
      <c r="H366" s="40">
        <f t="shared" si="66"/>
        <v>0</v>
      </c>
      <c r="I366" s="40">
        <f t="shared" si="72"/>
        <v>-49133</v>
      </c>
      <c r="J366" s="48">
        <f t="shared" si="62"/>
        <v>10000</v>
      </c>
      <c r="K366" s="48">
        <f t="shared" si="63"/>
        <v>5044</v>
      </c>
      <c r="L366" s="48">
        <f t="shared" si="64"/>
        <v>10000</v>
      </c>
      <c r="M366" s="48">
        <f>IF(F366&lt;=$D$14,G366,M365-M365*'Pension Plotter'!$H$9/1200)</f>
        <v>7598.047684194555</v>
      </c>
      <c r="N366" s="112">
        <f t="shared" si="67"/>
        <v>19044</v>
      </c>
      <c r="O366" s="48">
        <f t="shared" si="68"/>
        <v>0</v>
      </c>
      <c r="P366" s="48">
        <f t="shared" si="69"/>
        <v>4000</v>
      </c>
      <c r="Q366" s="48">
        <f>IF(F366&lt;=$D$14,0,'Input Tab'!$C$10*12)</f>
        <v>3000</v>
      </c>
      <c r="R366" s="48">
        <f t="shared" si="73"/>
        <v>79250</v>
      </c>
      <c r="S366" s="48">
        <f t="shared" si="70"/>
        <v>0</v>
      </c>
    </row>
    <row r="367" spans="5:19" ht="12.75">
      <c r="E367" s="38">
        <v>344</v>
      </c>
      <c r="F367" s="34">
        <f t="shared" si="71"/>
        <v>50941.5</v>
      </c>
      <c r="G367" s="40">
        <f t="shared" si="65"/>
        <v>0</v>
      </c>
      <c r="H367" s="40">
        <f t="shared" si="66"/>
        <v>0</v>
      </c>
      <c r="I367" s="40">
        <f t="shared" si="72"/>
        <v>-49383</v>
      </c>
      <c r="J367" s="48">
        <f t="shared" si="62"/>
        <v>10000</v>
      </c>
      <c r="K367" s="48">
        <f t="shared" si="63"/>
        <v>5044</v>
      </c>
      <c r="L367" s="48">
        <f t="shared" si="64"/>
        <v>10000</v>
      </c>
      <c r="M367" s="48">
        <f>IF(F367&lt;=$D$14,G367,M366-M366*'Pension Plotter'!$H$9/1200)</f>
        <v>7569.555005378825</v>
      </c>
      <c r="N367" s="112">
        <f t="shared" si="67"/>
        <v>19044</v>
      </c>
      <c r="O367" s="48">
        <f t="shared" si="68"/>
        <v>0</v>
      </c>
      <c r="P367" s="48">
        <f t="shared" si="69"/>
        <v>4000</v>
      </c>
      <c r="Q367" s="48">
        <f>IF(F367&lt;=$D$14,0,'Input Tab'!$C$10*12)</f>
        <v>3000</v>
      </c>
      <c r="R367" s="48">
        <f t="shared" si="73"/>
        <v>79500</v>
      </c>
      <c r="S367" s="48">
        <f t="shared" si="70"/>
        <v>0</v>
      </c>
    </row>
    <row r="368" spans="5:19" ht="12.75">
      <c r="E368" s="38">
        <v>345</v>
      </c>
      <c r="F368" s="34">
        <f t="shared" si="71"/>
        <v>50972</v>
      </c>
      <c r="G368" s="40">
        <f t="shared" si="65"/>
        <v>0</v>
      </c>
      <c r="H368" s="40">
        <f t="shared" si="66"/>
        <v>0</v>
      </c>
      <c r="I368" s="40">
        <f t="shared" si="72"/>
        <v>-49633</v>
      </c>
      <c r="J368" s="48">
        <f t="shared" si="62"/>
        <v>10000</v>
      </c>
      <c r="K368" s="48">
        <f t="shared" si="63"/>
        <v>5044</v>
      </c>
      <c r="L368" s="48">
        <f t="shared" si="64"/>
        <v>10000</v>
      </c>
      <c r="M368" s="48">
        <f>IF(F368&lt;=$D$14,G368,M367-M367*'Pension Plotter'!$H$9/1200)</f>
        <v>7541.169174108654</v>
      </c>
      <c r="N368" s="112">
        <f t="shared" si="67"/>
        <v>19044</v>
      </c>
      <c r="O368" s="48">
        <f t="shared" si="68"/>
        <v>0</v>
      </c>
      <c r="P368" s="48">
        <f t="shared" si="69"/>
        <v>4000</v>
      </c>
      <c r="Q368" s="48">
        <f>IF(F368&lt;=$D$14,0,'Input Tab'!$C$10*12)</f>
        <v>3000</v>
      </c>
      <c r="R368" s="48">
        <f t="shared" si="73"/>
        <v>79750</v>
      </c>
      <c r="S368" s="48">
        <f t="shared" si="70"/>
        <v>0</v>
      </c>
    </row>
    <row r="369" spans="5:19" ht="12.75">
      <c r="E369" s="38">
        <v>346</v>
      </c>
      <c r="F369" s="34">
        <f t="shared" si="71"/>
        <v>51002.5</v>
      </c>
      <c r="G369" s="40">
        <f t="shared" si="65"/>
        <v>0</v>
      </c>
      <c r="H369" s="40">
        <f t="shared" si="66"/>
        <v>0</v>
      </c>
      <c r="I369" s="40">
        <f t="shared" si="72"/>
        <v>-49883</v>
      </c>
      <c r="J369" s="48">
        <f t="shared" si="62"/>
        <v>10000</v>
      </c>
      <c r="K369" s="48">
        <f t="shared" si="63"/>
        <v>5044</v>
      </c>
      <c r="L369" s="48">
        <f t="shared" si="64"/>
        <v>10000</v>
      </c>
      <c r="M369" s="48">
        <f>IF(F369&lt;=$D$14,G369,M368-M368*'Pension Plotter'!$H$9/1200)</f>
        <v>7512.889789705747</v>
      </c>
      <c r="N369" s="112">
        <f t="shared" si="67"/>
        <v>19044</v>
      </c>
      <c r="O369" s="48">
        <f t="shared" si="68"/>
        <v>0</v>
      </c>
      <c r="P369" s="48">
        <f t="shared" si="69"/>
        <v>4000</v>
      </c>
      <c r="Q369" s="48">
        <f>IF(F369&lt;=$D$14,0,'Input Tab'!$C$10*12)</f>
        <v>3000</v>
      </c>
      <c r="R369" s="48">
        <f t="shared" si="73"/>
        <v>80000</v>
      </c>
      <c r="S369" s="48">
        <f t="shared" si="70"/>
        <v>0</v>
      </c>
    </row>
    <row r="370" spans="5:19" ht="12.75">
      <c r="E370" s="38">
        <v>347</v>
      </c>
      <c r="F370" s="34">
        <f t="shared" si="71"/>
        <v>51033</v>
      </c>
      <c r="G370" s="40">
        <f t="shared" si="65"/>
        <v>0</v>
      </c>
      <c r="H370" s="40">
        <f t="shared" si="66"/>
        <v>0</v>
      </c>
      <c r="I370" s="40">
        <f t="shared" si="72"/>
        <v>-50133</v>
      </c>
      <c r="J370" s="48">
        <f t="shared" si="62"/>
        <v>10000</v>
      </c>
      <c r="K370" s="48">
        <f t="shared" si="63"/>
        <v>5044</v>
      </c>
      <c r="L370" s="48">
        <f t="shared" si="64"/>
        <v>10000</v>
      </c>
      <c r="M370" s="48">
        <f>IF(F370&lt;=$D$14,G370,M369-M369*'Pension Plotter'!$H$9/1200)</f>
        <v>7484.71645299435</v>
      </c>
      <c r="N370" s="112">
        <f t="shared" si="67"/>
        <v>19044</v>
      </c>
      <c r="O370" s="48">
        <f t="shared" si="68"/>
        <v>0</v>
      </c>
      <c r="P370" s="48">
        <f t="shared" si="69"/>
        <v>4000</v>
      </c>
      <c r="Q370" s="48">
        <f>IF(F370&lt;=$D$14,0,'Input Tab'!$C$10*12)</f>
        <v>3000</v>
      </c>
      <c r="R370" s="48">
        <f t="shared" si="73"/>
        <v>80250</v>
      </c>
      <c r="S370" s="48">
        <f t="shared" si="70"/>
        <v>0</v>
      </c>
    </row>
    <row r="371" spans="5:19" ht="12.75">
      <c r="E371" s="38">
        <v>348</v>
      </c>
      <c r="F371" s="34">
        <f t="shared" si="71"/>
        <v>51063.5</v>
      </c>
      <c r="G371" s="40">
        <f t="shared" si="65"/>
        <v>0</v>
      </c>
      <c r="H371" s="40">
        <f t="shared" si="66"/>
        <v>0</v>
      </c>
      <c r="I371" s="40">
        <f t="shared" si="72"/>
        <v>-50383</v>
      </c>
      <c r="J371" s="48">
        <f t="shared" si="62"/>
        <v>10000</v>
      </c>
      <c r="K371" s="48">
        <f t="shared" si="63"/>
        <v>5044</v>
      </c>
      <c r="L371" s="48">
        <f t="shared" si="64"/>
        <v>10000</v>
      </c>
      <c r="M371" s="48">
        <f>IF(F371&lt;=$D$14,G371,M370-M370*'Pension Plotter'!$H$9/1200)</f>
        <v>7456.6487662956215</v>
      </c>
      <c r="N371" s="112">
        <f t="shared" si="67"/>
        <v>19044</v>
      </c>
      <c r="O371" s="48">
        <f t="shared" si="68"/>
        <v>0</v>
      </c>
      <c r="P371" s="48">
        <f t="shared" si="69"/>
        <v>4000</v>
      </c>
      <c r="Q371" s="48">
        <f>IF(F371&lt;=$D$14,0,'Input Tab'!$C$10*12)</f>
        <v>3000</v>
      </c>
      <c r="R371" s="48">
        <f t="shared" si="73"/>
        <v>80500</v>
      </c>
      <c r="S371" s="48">
        <f t="shared" si="70"/>
        <v>0</v>
      </c>
    </row>
    <row r="372" spans="5:19" ht="12.75">
      <c r="E372" s="38">
        <v>349</v>
      </c>
      <c r="F372" s="34">
        <f t="shared" si="71"/>
        <v>51094</v>
      </c>
      <c r="G372" s="40">
        <f t="shared" si="65"/>
        <v>0</v>
      </c>
      <c r="H372" s="40">
        <f t="shared" si="66"/>
        <v>0</v>
      </c>
      <c r="I372" s="40">
        <f t="shared" si="72"/>
        <v>-50633</v>
      </c>
      <c r="J372" s="48">
        <f t="shared" si="62"/>
        <v>10000</v>
      </c>
      <c r="K372" s="48">
        <f t="shared" si="63"/>
        <v>5044</v>
      </c>
      <c r="L372" s="48">
        <f t="shared" si="64"/>
        <v>10000</v>
      </c>
      <c r="M372" s="48">
        <f>IF(F372&lt;=$D$14,G372,M371-M371*'Pension Plotter'!$H$9/1200)</f>
        <v>7428.6863334220125</v>
      </c>
      <c r="N372" s="112">
        <f t="shared" si="67"/>
        <v>19044</v>
      </c>
      <c r="O372" s="48">
        <f t="shared" si="68"/>
        <v>0</v>
      </c>
      <c r="P372" s="48">
        <f t="shared" si="69"/>
        <v>4000</v>
      </c>
      <c r="Q372" s="48">
        <f>IF(F372&lt;=$D$14,0,'Input Tab'!$C$10*12)</f>
        <v>3000</v>
      </c>
      <c r="R372" s="48">
        <f t="shared" si="73"/>
        <v>80750</v>
      </c>
      <c r="S372" s="48">
        <f t="shared" si="70"/>
        <v>0</v>
      </c>
    </row>
    <row r="373" spans="5:19" ht="12.75">
      <c r="E373" s="38">
        <v>350</v>
      </c>
      <c r="F373" s="34">
        <f t="shared" si="71"/>
        <v>51124.5</v>
      </c>
      <c r="G373" s="40">
        <f t="shared" si="65"/>
        <v>0</v>
      </c>
      <c r="H373" s="40">
        <f t="shared" si="66"/>
        <v>0</v>
      </c>
      <c r="I373" s="40">
        <f t="shared" si="72"/>
        <v>-50883</v>
      </c>
      <c r="J373" s="48">
        <f t="shared" si="62"/>
        <v>10000</v>
      </c>
      <c r="K373" s="48">
        <f t="shared" si="63"/>
        <v>5044</v>
      </c>
      <c r="L373" s="48">
        <f t="shared" si="64"/>
        <v>10000</v>
      </c>
      <c r="M373" s="48">
        <f>IF(F373&lt;=$D$14,G373,M372-M372*'Pension Plotter'!$H$9/1200)</f>
        <v>7400.82875967168</v>
      </c>
      <c r="N373" s="112">
        <f t="shared" si="67"/>
        <v>19044</v>
      </c>
      <c r="O373" s="48">
        <f t="shared" si="68"/>
        <v>0</v>
      </c>
      <c r="P373" s="48">
        <f t="shared" si="69"/>
        <v>4000</v>
      </c>
      <c r="Q373" s="48">
        <f>IF(F373&lt;=$D$14,0,'Input Tab'!$C$10*12)</f>
        <v>3000</v>
      </c>
      <c r="R373" s="48">
        <f t="shared" si="73"/>
        <v>81000</v>
      </c>
      <c r="S373" s="48">
        <f t="shared" si="70"/>
        <v>0</v>
      </c>
    </row>
    <row r="374" spans="5:19" ht="12.75">
      <c r="E374" s="38">
        <v>351</v>
      </c>
      <c r="F374" s="34">
        <f t="shared" si="71"/>
        <v>51155</v>
      </c>
      <c r="G374" s="40">
        <f t="shared" si="65"/>
        <v>0</v>
      </c>
      <c r="H374" s="40">
        <f t="shared" si="66"/>
        <v>0</v>
      </c>
      <c r="I374" s="40">
        <f t="shared" si="72"/>
        <v>-51133</v>
      </c>
      <c r="J374" s="48">
        <f t="shared" si="62"/>
        <v>10000</v>
      </c>
      <c r="K374" s="48">
        <f t="shared" si="63"/>
        <v>5044</v>
      </c>
      <c r="L374" s="48">
        <f t="shared" si="64"/>
        <v>10000</v>
      </c>
      <c r="M374" s="48">
        <f>IF(F374&lt;=$D$14,G374,M373-M373*'Pension Plotter'!$H$9/1200)</f>
        <v>7373.075651822911</v>
      </c>
      <c r="N374" s="112">
        <f t="shared" si="67"/>
        <v>19044</v>
      </c>
      <c r="O374" s="48">
        <f t="shared" si="68"/>
        <v>0</v>
      </c>
      <c r="P374" s="48">
        <f t="shared" si="69"/>
        <v>4000</v>
      </c>
      <c r="Q374" s="48">
        <f>IF(F374&lt;=$D$14,0,'Input Tab'!$C$10*12)</f>
        <v>3000</v>
      </c>
      <c r="R374" s="48">
        <f t="shared" si="73"/>
        <v>81250</v>
      </c>
      <c r="S374" s="48">
        <f t="shared" si="70"/>
        <v>0</v>
      </c>
    </row>
    <row r="375" spans="5:19" ht="12.75">
      <c r="E375" s="38">
        <v>352</v>
      </c>
      <c r="F375" s="34">
        <f t="shared" si="71"/>
        <v>51185.5</v>
      </c>
      <c r="G375" s="40">
        <f t="shared" si="65"/>
        <v>0</v>
      </c>
      <c r="H375" s="40">
        <f t="shared" si="66"/>
        <v>0</v>
      </c>
      <c r="I375" s="40">
        <f t="shared" si="72"/>
        <v>-51383</v>
      </c>
      <c r="J375" s="48">
        <f t="shared" si="62"/>
        <v>10000</v>
      </c>
      <c r="K375" s="48">
        <f t="shared" si="63"/>
        <v>5044</v>
      </c>
      <c r="L375" s="48">
        <f t="shared" si="64"/>
        <v>10000</v>
      </c>
      <c r="M375" s="48">
        <f>IF(F375&lt;=$D$14,G375,M374-M374*'Pension Plotter'!$H$9/1200)</f>
        <v>7345.426618128575</v>
      </c>
      <c r="N375" s="112">
        <f t="shared" si="67"/>
        <v>19044</v>
      </c>
      <c r="O375" s="48">
        <f t="shared" si="68"/>
        <v>0</v>
      </c>
      <c r="P375" s="48">
        <f t="shared" si="69"/>
        <v>4000</v>
      </c>
      <c r="Q375" s="48">
        <f>IF(F375&lt;=$D$14,0,'Input Tab'!$C$10*12)</f>
        <v>3000</v>
      </c>
      <c r="R375" s="48">
        <f t="shared" si="73"/>
        <v>81500</v>
      </c>
      <c r="S375" s="48">
        <f t="shared" si="70"/>
        <v>0</v>
      </c>
    </row>
    <row r="376" spans="5:19" ht="12.75">
      <c r="E376" s="38">
        <v>353</v>
      </c>
      <c r="F376" s="34">
        <f t="shared" si="71"/>
        <v>51216</v>
      </c>
      <c r="G376" s="40">
        <f t="shared" si="65"/>
        <v>0</v>
      </c>
      <c r="H376" s="40">
        <f t="shared" si="66"/>
        <v>0</v>
      </c>
      <c r="I376" s="40">
        <f t="shared" si="72"/>
        <v>-51633</v>
      </c>
      <c r="J376" s="48">
        <f t="shared" si="62"/>
        <v>10000</v>
      </c>
      <c r="K376" s="48">
        <f t="shared" si="63"/>
        <v>5044</v>
      </c>
      <c r="L376" s="48">
        <f t="shared" si="64"/>
        <v>10000</v>
      </c>
      <c r="M376" s="48">
        <f>IF(F376&lt;=$D$14,G376,M375-M375*'Pension Plotter'!$H$9/1200)</f>
        <v>7317.8812683105925</v>
      </c>
      <c r="N376" s="112">
        <f t="shared" si="67"/>
        <v>19044</v>
      </c>
      <c r="O376" s="48">
        <f t="shared" si="68"/>
        <v>0</v>
      </c>
      <c r="P376" s="48">
        <f t="shared" si="69"/>
        <v>4000</v>
      </c>
      <c r="Q376" s="48">
        <f>IF(F376&lt;=$D$14,0,'Input Tab'!$C$10*12)</f>
        <v>3000</v>
      </c>
      <c r="R376" s="48">
        <f t="shared" si="73"/>
        <v>81750</v>
      </c>
      <c r="S376" s="48">
        <f t="shared" si="70"/>
        <v>0</v>
      </c>
    </row>
    <row r="377" spans="5:19" ht="12.75">
      <c r="E377" s="38">
        <v>354</v>
      </c>
      <c r="F377" s="34">
        <f t="shared" si="71"/>
        <v>51246.5</v>
      </c>
      <c r="G377" s="40">
        <f t="shared" si="65"/>
        <v>0</v>
      </c>
      <c r="H377" s="40">
        <f t="shared" si="66"/>
        <v>0</v>
      </c>
      <c r="I377" s="40">
        <f t="shared" si="72"/>
        <v>-51883</v>
      </c>
      <c r="J377" s="48">
        <f t="shared" si="62"/>
        <v>10000</v>
      </c>
      <c r="K377" s="48">
        <f t="shared" si="63"/>
        <v>5044</v>
      </c>
      <c r="L377" s="48">
        <f t="shared" si="64"/>
        <v>10000</v>
      </c>
      <c r="M377" s="48">
        <f>IF(F377&lt;=$D$14,G377,M376-M376*'Pension Plotter'!$H$9/1200)</f>
        <v>7290.439213554428</v>
      </c>
      <c r="N377" s="112">
        <f t="shared" si="67"/>
        <v>19044</v>
      </c>
      <c r="O377" s="48">
        <f t="shared" si="68"/>
        <v>0</v>
      </c>
      <c r="P377" s="48">
        <f t="shared" si="69"/>
        <v>4000</v>
      </c>
      <c r="Q377" s="48">
        <f>IF(F377&lt;=$D$14,0,'Input Tab'!$C$10*12)</f>
        <v>3000</v>
      </c>
      <c r="R377" s="48">
        <f t="shared" si="73"/>
        <v>82000</v>
      </c>
      <c r="S377" s="48">
        <f t="shared" si="70"/>
        <v>0</v>
      </c>
    </row>
    <row r="378" spans="5:19" ht="12.75">
      <c r="E378" s="38">
        <v>355</v>
      </c>
      <c r="F378" s="34">
        <f t="shared" si="71"/>
        <v>51277</v>
      </c>
      <c r="G378" s="40">
        <f t="shared" si="65"/>
        <v>0</v>
      </c>
      <c r="H378" s="40">
        <f t="shared" si="66"/>
        <v>0</v>
      </c>
      <c r="I378" s="40">
        <f t="shared" si="72"/>
        <v>-52133</v>
      </c>
      <c r="J378" s="48">
        <f t="shared" si="62"/>
        <v>10000</v>
      </c>
      <c r="K378" s="48">
        <f t="shared" si="63"/>
        <v>5044</v>
      </c>
      <c r="L378" s="48">
        <f t="shared" si="64"/>
        <v>10000</v>
      </c>
      <c r="M378" s="48">
        <f>IF(F378&lt;=$D$14,G378,M377-M377*'Pension Plotter'!$H$9/1200)</f>
        <v>7263.100066503598</v>
      </c>
      <c r="N378" s="112">
        <f t="shared" si="67"/>
        <v>19044</v>
      </c>
      <c r="O378" s="48">
        <f t="shared" si="68"/>
        <v>0</v>
      </c>
      <c r="P378" s="48">
        <f t="shared" si="69"/>
        <v>4000</v>
      </c>
      <c r="Q378" s="48">
        <f>IF(F378&lt;=$D$14,0,'Input Tab'!$C$10*12)</f>
        <v>3000</v>
      </c>
      <c r="R378" s="48">
        <f t="shared" si="73"/>
        <v>82250</v>
      </c>
      <c r="S378" s="48">
        <f t="shared" si="70"/>
        <v>0</v>
      </c>
    </row>
    <row r="379" spans="5:19" ht="12.75">
      <c r="E379" s="38">
        <v>356</v>
      </c>
      <c r="F379" s="34">
        <f t="shared" si="71"/>
        <v>51307.5</v>
      </c>
      <c r="G379" s="40">
        <f t="shared" si="65"/>
        <v>0</v>
      </c>
      <c r="H379" s="40">
        <f t="shared" si="66"/>
        <v>0</v>
      </c>
      <c r="I379" s="40">
        <f t="shared" si="72"/>
        <v>-52383</v>
      </c>
      <c r="J379" s="48">
        <f t="shared" si="62"/>
        <v>10000</v>
      </c>
      <c r="K379" s="48">
        <f t="shared" si="63"/>
        <v>5044</v>
      </c>
      <c r="L379" s="48">
        <f t="shared" si="64"/>
        <v>10000</v>
      </c>
      <c r="M379" s="48">
        <f>IF(F379&lt;=$D$14,G379,M378-M378*'Pension Plotter'!$H$9/1200)</f>
        <v>7235.86344125421</v>
      </c>
      <c r="N379" s="112">
        <f t="shared" si="67"/>
        <v>19044</v>
      </c>
      <c r="O379" s="48">
        <f t="shared" si="68"/>
        <v>0</v>
      </c>
      <c r="P379" s="48">
        <f t="shared" si="69"/>
        <v>4000</v>
      </c>
      <c r="Q379" s="48">
        <f>IF(F379&lt;=$D$14,0,'Input Tab'!$C$10*12)</f>
        <v>3000</v>
      </c>
      <c r="R379" s="48">
        <f t="shared" si="73"/>
        <v>82500</v>
      </c>
      <c r="S379" s="48">
        <f t="shared" si="70"/>
        <v>0</v>
      </c>
    </row>
    <row r="380" spans="5:19" ht="12.75">
      <c r="E380" s="38">
        <v>357</v>
      </c>
      <c r="F380" s="34">
        <f t="shared" si="71"/>
        <v>51338</v>
      </c>
      <c r="G380" s="40">
        <f t="shared" si="65"/>
        <v>0</v>
      </c>
      <c r="H380" s="40">
        <f t="shared" si="66"/>
        <v>0</v>
      </c>
      <c r="I380" s="40">
        <f t="shared" si="72"/>
        <v>-52633</v>
      </c>
      <c r="J380" s="48">
        <f t="shared" si="62"/>
        <v>10000</v>
      </c>
      <c r="K380" s="48">
        <f t="shared" si="63"/>
        <v>5044</v>
      </c>
      <c r="L380" s="48">
        <f t="shared" si="64"/>
        <v>10000</v>
      </c>
      <c r="M380" s="48">
        <f>IF(F380&lt;=$D$14,G380,M379-M379*'Pension Plotter'!$H$9/1200)</f>
        <v>7208.728953349507</v>
      </c>
      <c r="N380" s="112">
        <f t="shared" si="67"/>
        <v>19044</v>
      </c>
      <c r="O380" s="48">
        <f t="shared" si="68"/>
        <v>0</v>
      </c>
      <c r="P380" s="48">
        <f t="shared" si="69"/>
        <v>4000</v>
      </c>
      <c r="Q380" s="48">
        <f>IF(F380&lt;=$D$14,0,'Input Tab'!$C$10*12)</f>
        <v>3000</v>
      </c>
      <c r="R380" s="48">
        <f t="shared" si="73"/>
        <v>82750</v>
      </c>
      <c r="S380" s="48">
        <f t="shared" si="70"/>
        <v>0</v>
      </c>
    </row>
    <row r="381" spans="5:19" ht="12.75">
      <c r="E381" s="38">
        <v>358</v>
      </c>
      <c r="F381" s="34">
        <f t="shared" si="71"/>
        <v>51368.5</v>
      </c>
      <c r="G381" s="40">
        <f t="shared" si="65"/>
        <v>0</v>
      </c>
      <c r="H381" s="40">
        <f t="shared" si="66"/>
        <v>0</v>
      </c>
      <c r="I381" s="40">
        <f t="shared" si="72"/>
        <v>-52883</v>
      </c>
      <c r="J381" s="48">
        <f t="shared" si="62"/>
        <v>10000</v>
      </c>
      <c r="K381" s="48">
        <f t="shared" si="63"/>
        <v>5044</v>
      </c>
      <c r="L381" s="48">
        <f t="shared" si="64"/>
        <v>10000</v>
      </c>
      <c r="M381" s="48">
        <f>IF(F381&lt;=$D$14,G381,M380-M380*'Pension Plotter'!$H$9/1200)</f>
        <v>7181.696219774446</v>
      </c>
      <c r="N381" s="112">
        <f t="shared" si="67"/>
        <v>19044</v>
      </c>
      <c r="O381" s="48">
        <f t="shared" si="68"/>
        <v>0</v>
      </c>
      <c r="P381" s="48">
        <f t="shared" si="69"/>
        <v>4000</v>
      </c>
      <c r="Q381" s="48">
        <f>IF(F381&lt;=$D$14,0,'Input Tab'!$C$10*12)</f>
        <v>3000</v>
      </c>
      <c r="R381" s="48">
        <f t="shared" si="73"/>
        <v>83000</v>
      </c>
      <c r="S381" s="48">
        <f t="shared" si="70"/>
        <v>0</v>
      </c>
    </row>
    <row r="382" spans="5:19" ht="12.75">
      <c r="E382" s="38">
        <v>359</v>
      </c>
      <c r="F382" s="34">
        <f t="shared" si="71"/>
        <v>51399</v>
      </c>
      <c r="G382" s="40">
        <f t="shared" si="65"/>
        <v>0</v>
      </c>
      <c r="H382" s="40">
        <f t="shared" si="66"/>
        <v>0</v>
      </c>
      <c r="I382" s="40">
        <f t="shared" si="72"/>
        <v>-53133</v>
      </c>
      <c r="J382" s="48">
        <f t="shared" si="62"/>
        <v>10000</v>
      </c>
      <c r="K382" s="48">
        <f t="shared" si="63"/>
        <v>5044</v>
      </c>
      <c r="L382" s="48">
        <f t="shared" si="64"/>
        <v>10000</v>
      </c>
      <c r="M382" s="48">
        <f>IF(F382&lt;=$D$14,G382,M381-M381*'Pension Plotter'!$H$9/1200)</f>
        <v>7154.764858950291</v>
      </c>
      <c r="N382" s="112">
        <f t="shared" si="67"/>
        <v>19044</v>
      </c>
      <c r="O382" s="48">
        <f t="shared" si="68"/>
        <v>0</v>
      </c>
      <c r="P382" s="48">
        <f t="shared" si="69"/>
        <v>4000</v>
      </c>
      <c r="Q382" s="48">
        <f>IF(F382&lt;=$D$14,0,'Input Tab'!$C$10*12)</f>
        <v>3000</v>
      </c>
      <c r="R382" s="48">
        <f t="shared" si="73"/>
        <v>83250</v>
      </c>
      <c r="S382" s="48">
        <f t="shared" si="70"/>
        <v>0</v>
      </c>
    </row>
    <row r="383" spans="5:19" ht="12.75">
      <c r="E383" s="38">
        <v>360</v>
      </c>
      <c r="F383" s="34">
        <f t="shared" si="71"/>
        <v>51429.5</v>
      </c>
      <c r="G383" s="40">
        <f t="shared" si="65"/>
        <v>0</v>
      </c>
      <c r="H383" s="40">
        <f t="shared" si="66"/>
        <v>0</v>
      </c>
      <c r="I383" s="40">
        <f t="shared" si="72"/>
        <v>-53383</v>
      </c>
      <c r="J383" s="48">
        <f aca="true" t="shared" si="74" ref="J383:J446">IF(I383&gt;=$D$13,I383,$D$13)</f>
        <v>10000</v>
      </c>
      <c r="K383" s="48">
        <f t="shared" si="63"/>
        <v>5044</v>
      </c>
      <c r="L383" s="48">
        <f t="shared" si="64"/>
        <v>10000</v>
      </c>
      <c r="M383" s="48">
        <f>IF(F383&lt;=$D$14,G383,M382-M382*'Pension Plotter'!$H$9/1200)</f>
        <v>7127.934490729228</v>
      </c>
      <c r="N383" s="112">
        <f t="shared" si="67"/>
        <v>19044</v>
      </c>
      <c r="O383" s="48">
        <f t="shared" si="68"/>
        <v>0</v>
      </c>
      <c r="P383" s="48">
        <f t="shared" si="69"/>
        <v>4000</v>
      </c>
      <c r="Q383" s="48">
        <f>IF(F383&lt;=$D$14,0,'Input Tab'!$C$10*12)</f>
        <v>3000</v>
      </c>
      <c r="R383" s="48">
        <f t="shared" si="73"/>
        <v>83500</v>
      </c>
      <c r="S383" s="48">
        <f t="shared" si="70"/>
        <v>0</v>
      </c>
    </row>
    <row r="384" spans="5:19" ht="12.75">
      <c r="E384" s="38">
        <v>361</v>
      </c>
      <c r="F384" s="34">
        <f t="shared" si="71"/>
        <v>51460</v>
      </c>
      <c r="G384" s="40">
        <f t="shared" si="65"/>
        <v>0</v>
      </c>
      <c r="H384" s="40">
        <f t="shared" si="66"/>
        <v>0</v>
      </c>
      <c r="I384" s="40">
        <f t="shared" si="72"/>
        <v>-53633</v>
      </c>
      <c r="J384" s="48">
        <f t="shared" si="74"/>
        <v>10000</v>
      </c>
      <c r="K384" s="48">
        <f t="shared" si="63"/>
        <v>5044</v>
      </c>
      <c r="L384" s="48">
        <f t="shared" si="64"/>
        <v>10000</v>
      </c>
      <c r="M384" s="48">
        <f>IF(F384&lt;=$D$14,G384,M383-M383*'Pension Plotter'!$H$9/1200)</f>
        <v>7101.204736388993</v>
      </c>
      <c r="N384" s="112">
        <f t="shared" si="67"/>
        <v>19044</v>
      </c>
      <c r="O384" s="48">
        <f t="shared" si="68"/>
        <v>0</v>
      </c>
      <c r="P384" s="48">
        <f t="shared" si="69"/>
        <v>4000</v>
      </c>
      <c r="Q384" s="48">
        <f>IF(F384&lt;=$D$14,0,'Input Tab'!$C$10*12)</f>
        <v>3000</v>
      </c>
      <c r="R384" s="48">
        <f t="shared" si="73"/>
        <v>83750</v>
      </c>
      <c r="S384" s="48">
        <f t="shared" si="70"/>
        <v>0</v>
      </c>
    </row>
    <row r="385" spans="5:19" ht="12.75">
      <c r="E385" s="38">
        <v>362</v>
      </c>
      <c r="F385" s="34">
        <f t="shared" si="71"/>
        <v>51490.5</v>
      </c>
      <c r="G385" s="40">
        <f t="shared" si="65"/>
        <v>0</v>
      </c>
      <c r="H385" s="40">
        <f t="shared" si="66"/>
        <v>0</v>
      </c>
      <c r="I385" s="40">
        <f t="shared" si="72"/>
        <v>-53883</v>
      </c>
      <c r="J385" s="48">
        <f t="shared" si="74"/>
        <v>10000</v>
      </c>
      <c r="K385" s="48">
        <f t="shared" si="63"/>
        <v>5044</v>
      </c>
      <c r="L385" s="48">
        <f t="shared" si="64"/>
        <v>10000</v>
      </c>
      <c r="M385" s="48">
        <f>IF(F385&lt;=$D$14,G385,M384-M384*'Pension Plotter'!$H$9/1200)</f>
        <v>7074.575218627535</v>
      </c>
      <c r="N385" s="112">
        <f t="shared" si="67"/>
        <v>19044</v>
      </c>
      <c r="O385" s="48">
        <f t="shared" si="68"/>
        <v>0</v>
      </c>
      <c r="P385" s="48">
        <f t="shared" si="69"/>
        <v>4000</v>
      </c>
      <c r="Q385" s="48">
        <f>IF(F385&lt;=$D$14,0,'Input Tab'!$C$10*12)</f>
        <v>3000</v>
      </c>
      <c r="R385" s="48">
        <f t="shared" si="73"/>
        <v>84000</v>
      </c>
      <c r="S385" s="48">
        <f t="shared" si="70"/>
        <v>0</v>
      </c>
    </row>
    <row r="386" spans="5:19" ht="12.75">
      <c r="E386" s="38">
        <v>363</v>
      </c>
      <c r="F386" s="34">
        <f t="shared" si="71"/>
        <v>51521</v>
      </c>
      <c r="G386" s="40">
        <f t="shared" si="65"/>
        <v>0</v>
      </c>
      <c r="H386" s="40">
        <f t="shared" si="66"/>
        <v>0</v>
      </c>
      <c r="I386" s="40">
        <f t="shared" si="72"/>
        <v>-54133</v>
      </c>
      <c r="J386" s="48">
        <f t="shared" si="74"/>
        <v>10000</v>
      </c>
      <c r="K386" s="48">
        <f t="shared" si="63"/>
        <v>5044</v>
      </c>
      <c r="L386" s="48">
        <f t="shared" si="64"/>
        <v>10000</v>
      </c>
      <c r="M386" s="48">
        <f>IF(F386&lt;=$D$14,G386,M385-M385*'Pension Plotter'!$H$9/1200)</f>
        <v>7048.045561557682</v>
      </c>
      <c r="N386" s="112">
        <f t="shared" si="67"/>
        <v>19044</v>
      </c>
      <c r="O386" s="48">
        <f t="shared" si="68"/>
        <v>0</v>
      </c>
      <c r="P386" s="48">
        <f t="shared" si="69"/>
        <v>4000</v>
      </c>
      <c r="Q386" s="48">
        <f>IF(F386&lt;=$D$14,0,'Input Tab'!$C$10*12)</f>
        <v>3000</v>
      </c>
      <c r="R386" s="48">
        <f t="shared" si="73"/>
        <v>84250</v>
      </c>
      <c r="S386" s="48">
        <f t="shared" si="70"/>
        <v>0</v>
      </c>
    </row>
    <row r="387" spans="5:19" ht="12.75">
      <c r="E387" s="38">
        <v>364</v>
      </c>
      <c r="F387" s="34">
        <f t="shared" si="71"/>
        <v>51551.5</v>
      </c>
      <c r="G387" s="40">
        <f t="shared" si="65"/>
        <v>0</v>
      </c>
      <c r="H387" s="40">
        <f t="shared" si="66"/>
        <v>0</v>
      </c>
      <c r="I387" s="40">
        <f t="shared" si="72"/>
        <v>-54383</v>
      </c>
      <c r="J387" s="48">
        <f t="shared" si="74"/>
        <v>10000</v>
      </c>
      <c r="K387" s="48">
        <f t="shared" si="63"/>
        <v>5044</v>
      </c>
      <c r="L387" s="48">
        <f t="shared" si="64"/>
        <v>10000</v>
      </c>
      <c r="M387" s="48">
        <f>IF(F387&lt;=$D$14,G387,M386-M386*'Pension Plotter'!$H$9/1200)</f>
        <v>7021.615390701841</v>
      </c>
      <c r="N387" s="112">
        <f t="shared" si="67"/>
        <v>19044</v>
      </c>
      <c r="O387" s="48">
        <f t="shared" si="68"/>
        <v>0</v>
      </c>
      <c r="P387" s="48">
        <f t="shared" si="69"/>
        <v>4000</v>
      </c>
      <c r="Q387" s="48">
        <f>IF(F387&lt;=$D$14,0,'Input Tab'!$C$10*12)</f>
        <v>3000</v>
      </c>
      <c r="R387" s="48">
        <f t="shared" si="73"/>
        <v>84500</v>
      </c>
      <c r="S387" s="48">
        <f t="shared" si="70"/>
        <v>0</v>
      </c>
    </row>
    <row r="388" spans="5:19" ht="12.75">
      <c r="E388" s="38">
        <v>365</v>
      </c>
      <c r="F388" s="34">
        <f t="shared" si="71"/>
        <v>51582</v>
      </c>
      <c r="G388" s="40">
        <f t="shared" si="65"/>
        <v>0</v>
      </c>
      <c r="H388" s="40">
        <f t="shared" si="66"/>
        <v>0</v>
      </c>
      <c r="I388" s="40">
        <f t="shared" si="72"/>
        <v>-54633</v>
      </c>
      <c r="J388" s="48">
        <f t="shared" si="74"/>
        <v>10000</v>
      </c>
      <c r="K388" s="48">
        <f t="shared" si="63"/>
        <v>5044</v>
      </c>
      <c r="L388" s="48">
        <f t="shared" si="64"/>
        <v>10000</v>
      </c>
      <c r="M388" s="48">
        <f>IF(F388&lt;=$D$14,G388,M387-M387*'Pension Plotter'!$H$9/1200)</f>
        <v>6995.284332986709</v>
      </c>
      <c r="N388" s="112">
        <f t="shared" si="67"/>
        <v>19044</v>
      </c>
      <c r="O388" s="48">
        <f t="shared" si="68"/>
        <v>0</v>
      </c>
      <c r="P388" s="48">
        <f t="shared" si="69"/>
        <v>4000</v>
      </c>
      <c r="Q388" s="48">
        <f>IF(F388&lt;=$D$14,0,'Input Tab'!$C$10*12)</f>
        <v>3000</v>
      </c>
      <c r="R388" s="48">
        <f t="shared" si="73"/>
        <v>84750</v>
      </c>
      <c r="S388" s="48">
        <f t="shared" si="70"/>
        <v>0</v>
      </c>
    </row>
    <row r="389" spans="5:19" ht="12.75">
      <c r="E389" s="38">
        <v>366</v>
      </c>
      <c r="F389" s="34">
        <f t="shared" si="71"/>
        <v>51612.5</v>
      </c>
      <c r="G389" s="40">
        <f t="shared" si="65"/>
        <v>0</v>
      </c>
      <c r="H389" s="40">
        <f t="shared" si="66"/>
        <v>0</v>
      </c>
      <c r="I389" s="40">
        <f t="shared" si="72"/>
        <v>-54883</v>
      </c>
      <c r="J389" s="48">
        <f t="shared" si="74"/>
        <v>10000</v>
      </c>
      <c r="K389" s="48">
        <f t="shared" si="63"/>
        <v>5044</v>
      </c>
      <c r="L389" s="48">
        <f t="shared" si="64"/>
        <v>10000</v>
      </c>
      <c r="M389" s="48">
        <f>IF(F389&lt;=$D$14,G389,M388-M388*'Pension Plotter'!$H$9/1200)</f>
        <v>6969.052016738009</v>
      </c>
      <c r="N389" s="112">
        <f t="shared" si="67"/>
        <v>19044</v>
      </c>
      <c r="O389" s="48">
        <f t="shared" si="68"/>
        <v>0</v>
      </c>
      <c r="P389" s="48">
        <f t="shared" si="69"/>
        <v>4000</v>
      </c>
      <c r="Q389" s="48">
        <f>IF(F389&lt;=$D$14,0,'Input Tab'!$C$10*12)</f>
        <v>3000</v>
      </c>
      <c r="R389" s="48">
        <f t="shared" si="73"/>
        <v>85000</v>
      </c>
      <c r="S389" s="48">
        <f t="shared" si="70"/>
        <v>0</v>
      </c>
    </row>
    <row r="390" spans="5:19" ht="12.75">
      <c r="E390" s="38">
        <v>367</v>
      </c>
      <c r="F390" s="34">
        <f t="shared" si="71"/>
        <v>51643</v>
      </c>
      <c r="G390" s="40">
        <f t="shared" si="65"/>
        <v>0</v>
      </c>
      <c r="H390" s="40">
        <f t="shared" si="66"/>
        <v>0</v>
      </c>
      <c r="I390" s="40">
        <f t="shared" si="72"/>
        <v>-55133</v>
      </c>
      <c r="J390" s="48">
        <f t="shared" si="74"/>
        <v>10000</v>
      </c>
      <c r="K390" s="48">
        <f t="shared" si="63"/>
        <v>5044</v>
      </c>
      <c r="L390" s="48">
        <f t="shared" si="64"/>
        <v>10000</v>
      </c>
      <c r="M390" s="48">
        <f>IF(F390&lt;=$D$14,G390,M389-M389*'Pension Plotter'!$H$9/1200)</f>
        <v>6942.918071675242</v>
      </c>
      <c r="N390" s="112">
        <f t="shared" si="67"/>
        <v>19044</v>
      </c>
      <c r="O390" s="48">
        <f t="shared" si="68"/>
        <v>0</v>
      </c>
      <c r="P390" s="48">
        <f t="shared" si="69"/>
        <v>4000</v>
      </c>
      <c r="Q390" s="48">
        <f>IF(F390&lt;=$D$14,0,'Input Tab'!$C$10*12)</f>
        <v>3000</v>
      </c>
      <c r="R390" s="48">
        <f t="shared" si="73"/>
        <v>85250</v>
      </c>
      <c r="S390" s="48">
        <f t="shared" si="70"/>
        <v>0</v>
      </c>
    </row>
    <row r="391" spans="5:19" ht="12.75">
      <c r="E391" s="38">
        <v>368</v>
      </c>
      <c r="F391" s="34">
        <f t="shared" si="71"/>
        <v>51673.5</v>
      </c>
      <c r="G391" s="40">
        <f t="shared" si="65"/>
        <v>0</v>
      </c>
      <c r="H391" s="40">
        <f t="shared" si="66"/>
        <v>0</v>
      </c>
      <c r="I391" s="40">
        <f t="shared" si="72"/>
        <v>-55383</v>
      </c>
      <c r="J391" s="48">
        <f t="shared" si="74"/>
        <v>10000</v>
      </c>
      <c r="K391" s="48">
        <f t="shared" si="63"/>
        <v>5044</v>
      </c>
      <c r="L391" s="48">
        <f t="shared" si="64"/>
        <v>10000</v>
      </c>
      <c r="M391" s="48">
        <f>IF(F391&lt;=$D$14,G391,M390-M390*'Pension Plotter'!$H$9/1200)</f>
        <v>6916.88212890646</v>
      </c>
      <c r="N391" s="112">
        <f t="shared" si="67"/>
        <v>19044</v>
      </c>
      <c r="O391" s="48">
        <f t="shared" si="68"/>
        <v>0</v>
      </c>
      <c r="P391" s="48">
        <f t="shared" si="69"/>
        <v>4000</v>
      </c>
      <c r="Q391" s="48">
        <f>IF(F391&lt;=$D$14,0,'Input Tab'!$C$10*12)</f>
        <v>3000</v>
      </c>
      <c r="R391" s="48">
        <f t="shared" si="73"/>
        <v>85500</v>
      </c>
      <c r="S391" s="48">
        <f t="shared" si="70"/>
        <v>0</v>
      </c>
    </row>
    <row r="392" spans="5:19" ht="12.75">
      <c r="E392" s="38">
        <v>369</v>
      </c>
      <c r="F392" s="34">
        <f t="shared" si="71"/>
        <v>51704</v>
      </c>
      <c r="G392" s="40">
        <f t="shared" si="65"/>
        <v>0</v>
      </c>
      <c r="H392" s="40">
        <f t="shared" si="66"/>
        <v>0</v>
      </c>
      <c r="I392" s="40">
        <f t="shared" si="72"/>
        <v>-55633</v>
      </c>
      <c r="J392" s="48">
        <f t="shared" si="74"/>
        <v>10000</v>
      </c>
      <c r="K392" s="48">
        <f t="shared" si="63"/>
        <v>5044</v>
      </c>
      <c r="L392" s="48">
        <f t="shared" si="64"/>
        <v>10000</v>
      </c>
      <c r="M392" s="48">
        <f>IF(F392&lt;=$D$14,G392,M391-M391*'Pension Plotter'!$H$9/1200)</f>
        <v>6890.943820923061</v>
      </c>
      <c r="N392" s="112">
        <f t="shared" si="67"/>
        <v>19044</v>
      </c>
      <c r="O392" s="48">
        <f t="shared" si="68"/>
        <v>0</v>
      </c>
      <c r="P392" s="48">
        <f t="shared" si="69"/>
        <v>4000</v>
      </c>
      <c r="Q392" s="48">
        <f>IF(F392&lt;=$D$14,0,'Input Tab'!$C$10*12)</f>
        <v>3000</v>
      </c>
      <c r="R392" s="48">
        <f t="shared" si="73"/>
        <v>85750</v>
      </c>
      <c r="S392" s="48">
        <f t="shared" si="70"/>
        <v>0</v>
      </c>
    </row>
    <row r="393" spans="5:19" ht="12.75">
      <c r="E393" s="38">
        <v>370</v>
      </c>
      <c r="F393" s="34">
        <f t="shared" si="71"/>
        <v>51734.5</v>
      </c>
      <c r="G393" s="40">
        <f t="shared" si="65"/>
        <v>0</v>
      </c>
      <c r="H393" s="40">
        <f t="shared" si="66"/>
        <v>0</v>
      </c>
      <c r="I393" s="40">
        <f t="shared" si="72"/>
        <v>-55883</v>
      </c>
      <c r="J393" s="48">
        <f t="shared" si="74"/>
        <v>10000</v>
      </c>
      <c r="K393" s="48">
        <f t="shared" si="63"/>
        <v>5044</v>
      </c>
      <c r="L393" s="48">
        <f t="shared" si="64"/>
        <v>10000</v>
      </c>
      <c r="M393" s="48">
        <f>IF(F393&lt;=$D$14,G393,M392-M392*'Pension Plotter'!$H$9/1200)</f>
        <v>6865.1027815946</v>
      </c>
      <c r="N393" s="112">
        <f t="shared" si="67"/>
        <v>19044</v>
      </c>
      <c r="O393" s="48">
        <f t="shared" si="68"/>
        <v>0</v>
      </c>
      <c r="P393" s="48">
        <f t="shared" si="69"/>
        <v>4000</v>
      </c>
      <c r="Q393" s="48">
        <f>IF(F393&lt;=$D$14,0,'Input Tab'!$C$10*12)</f>
        <v>3000</v>
      </c>
      <c r="R393" s="48">
        <f t="shared" si="73"/>
        <v>86000</v>
      </c>
      <c r="S393" s="48">
        <f t="shared" si="70"/>
        <v>0</v>
      </c>
    </row>
    <row r="394" spans="5:19" ht="12.75">
      <c r="E394" s="38">
        <v>371</v>
      </c>
      <c r="F394" s="34">
        <f t="shared" si="71"/>
        <v>51765</v>
      </c>
      <c r="G394" s="40">
        <f t="shared" si="65"/>
        <v>0</v>
      </c>
      <c r="H394" s="40">
        <f t="shared" si="66"/>
        <v>0</v>
      </c>
      <c r="I394" s="40">
        <f t="shared" si="72"/>
        <v>-56133</v>
      </c>
      <c r="J394" s="48">
        <f t="shared" si="74"/>
        <v>10000</v>
      </c>
      <c r="K394" s="48">
        <f t="shared" si="63"/>
        <v>5044</v>
      </c>
      <c r="L394" s="48">
        <f t="shared" si="64"/>
        <v>10000</v>
      </c>
      <c r="M394" s="48">
        <f>IF(F394&lt;=$D$14,G394,M393-M393*'Pension Plotter'!$H$9/1200)</f>
        <v>6839.3586461636205</v>
      </c>
      <c r="N394" s="112">
        <f t="shared" si="67"/>
        <v>19044</v>
      </c>
      <c r="O394" s="48">
        <f t="shared" si="68"/>
        <v>0</v>
      </c>
      <c r="P394" s="48">
        <f t="shared" si="69"/>
        <v>4000</v>
      </c>
      <c r="Q394" s="48">
        <f>IF(F394&lt;=$D$14,0,'Input Tab'!$C$10*12)</f>
        <v>3000</v>
      </c>
      <c r="R394" s="48">
        <f t="shared" si="73"/>
        <v>86250</v>
      </c>
      <c r="S394" s="48">
        <f t="shared" si="70"/>
        <v>0</v>
      </c>
    </row>
    <row r="395" spans="5:19" ht="12.75">
      <c r="E395" s="38">
        <v>372</v>
      </c>
      <c r="F395" s="34">
        <f t="shared" si="71"/>
        <v>51795.5</v>
      </c>
      <c r="G395" s="40">
        <f t="shared" si="65"/>
        <v>0</v>
      </c>
      <c r="H395" s="40">
        <f t="shared" si="66"/>
        <v>0</v>
      </c>
      <c r="I395" s="40">
        <f t="shared" si="72"/>
        <v>-56383</v>
      </c>
      <c r="J395" s="48">
        <f t="shared" si="74"/>
        <v>10000</v>
      </c>
      <c r="K395" s="48">
        <f t="shared" si="63"/>
        <v>5044</v>
      </c>
      <c r="L395" s="48">
        <f t="shared" si="64"/>
        <v>10000</v>
      </c>
      <c r="M395" s="48">
        <f>IF(F395&lt;=$D$14,G395,M394-M394*'Pension Plotter'!$H$9/1200)</f>
        <v>6813.711051240507</v>
      </c>
      <c r="N395" s="112">
        <f t="shared" si="67"/>
        <v>19044</v>
      </c>
      <c r="O395" s="48">
        <f t="shared" si="68"/>
        <v>0</v>
      </c>
      <c r="P395" s="48">
        <f t="shared" si="69"/>
        <v>4000</v>
      </c>
      <c r="Q395" s="48">
        <f>IF(F395&lt;=$D$14,0,'Input Tab'!$C$10*12)</f>
        <v>3000</v>
      </c>
      <c r="R395" s="48">
        <f t="shared" si="73"/>
        <v>86500</v>
      </c>
      <c r="S395" s="48">
        <f t="shared" si="70"/>
        <v>0</v>
      </c>
    </row>
    <row r="396" spans="5:19" ht="12.75">
      <c r="E396" s="38">
        <v>373</v>
      </c>
      <c r="F396" s="34">
        <f t="shared" si="71"/>
        <v>51826</v>
      </c>
      <c r="G396" s="40">
        <f t="shared" si="65"/>
        <v>0</v>
      </c>
      <c r="H396" s="40">
        <f t="shared" si="66"/>
        <v>0</v>
      </c>
      <c r="I396" s="40">
        <f t="shared" si="72"/>
        <v>-56633</v>
      </c>
      <c r="J396" s="48">
        <f t="shared" si="74"/>
        <v>10000</v>
      </c>
      <c r="K396" s="48">
        <f t="shared" si="63"/>
        <v>5044</v>
      </c>
      <c r="L396" s="48">
        <f t="shared" si="64"/>
        <v>10000</v>
      </c>
      <c r="M396" s="48">
        <f>IF(F396&lt;=$D$14,G396,M395-M395*'Pension Plotter'!$H$9/1200)</f>
        <v>6788.159634798355</v>
      </c>
      <c r="N396" s="112">
        <f t="shared" si="67"/>
        <v>19044</v>
      </c>
      <c r="O396" s="48">
        <f t="shared" si="68"/>
        <v>0</v>
      </c>
      <c r="P396" s="48">
        <f t="shared" si="69"/>
        <v>4000</v>
      </c>
      <c r="Q396" s="48">
        <f>IF(F396&lt;=$D$14,0,'Input Tab'!$C$10*12)</f>
        <v>3000</v>
      </c>
      <c r="R396" s="48">
        <f t="shared" si="73"/>
        <v>86750</v>
      </c>
      <c r="S396" s="48">
        <f t="shared" si="70"/>
        <v>0</v>
      </c>
    </row>
    <row r="397" spans="5:19" ht="12.75">
      <c r="E397" s="38">
        <v>374</v>
      </c>
      <c r="F397" s="34">
        <f t="shared" si="71"/>
        <v>51856.5</v>
      </c>
      <c r="G397" s="40">
        <f t="shared" si="65"/>
        <v>0</v>
      </c>
      <c r="H397" s="40">
        <f t="shared" si="66"/>
        <v>0</v>
      </c>
      <c r="I397" s="40">
        <f t="shared" si="72"/>
        <v>-56883</v>
      </c>
      <c r="J397" s="48">
        <f t="shared" si="74"/>
        <v>10000</v>
      </c>
      <c r="K397" s="48">
        <f t="shared" si="63"/>
        <v>5044</v>
      </c>
      <c r="L397" s="48">
        <f t="shared" si="64"/>
        <v>10000</v>
      </c>
      <c r="M397" s="48">
        <f>IF(F397&lt;=$D$14,G397,M396-M396*'Pension Plotter'!$H$9/1200)</f>
        <v>6762.704036167861</v>
      </c>
      <c r="N397" s="112">
        <f t="shared" si="67"/>
        <v>19044</v>
      </c>
      <c r="O397" s="48">
        <f t="shared" si="68"/>
        <v>0</v>
      </c>
      <c r="P397" s="48">
        <f t="shared" si="69"/>
        <v>4000</v>
      </c>
      <c r="Q397" s="48">
        <f>IF(F397&lt;=$D$14,0,'Input Tab'!$C$10*12)</f>
        <v>3000</v>
      </c>
      <c r="R397" s="48">
        <f t="shared" si="73"/>
        <v>87000</v>
      </c>
      <c r="S397" s="48">
        <f t="shared" si="70"/>
        <v>0</v>
      </c>
    </row>
    <row r="398" spans="5:19" ht="12.75">
      <c r="E398" s="38">
        <v>375</v>
      </c>
      <c r="F398" s="34">
        <f t="shared" si="71"/>
        <v>51887</v>
      </c>
      <c r="G398" s="40">
        <f t="shared" si="65"/>
        <v>0</v>
      </c>
      <c r="H398" s="40">
        <f t="shared" si="66"/>
        <v>0</v>
      </c>
      <c r="I398" s="40">
        <f t="shared" si="72"/>
        <v>-57133</v>
      </c>
      <c r="J398" s="48">
        <f t="shared" si="74"/>
        <v>10000</v>
      </c>
      <c r="K398" s="48">
        <f t="shared" si="63"/>
        <v>5044</v>
      </c>
      <c r="L398" s="48">
        <f t="shared" si="64"/>
        <v>10000</v>
      </c>
      <c r="M398" s="48">
        <f>IF(F398&lt;=$D$14,G398,M397-M397*'Pension Plotter'!$H$9/1200)</f>
        <v>6737.343896032232</v>
      </c>
      <c r="N398" s="112">
        <f t="shared" si="67"/>
        <v>19044</v>
      </c>
      <c r="O398" s="48">
        <f t="shared" si="68"/>
        <v>0</v>
      </c>
      <c r="P398" s="48">
        <f t="shared" si="69"/>
        <v>4000</v>
      </c>
      <c r="Q398" s="48">
        <f>IF(F398&lt;=$D$14,0,'Input Tab'!$C$10*12)</f>
        <v>3000</v>
      </c>
      <c r="R398" s="48">
        <f t="shared" si="73"/>
        <v>87250</v>
      </c>
      <c r="S398" s="48">
        <f t="shared" si="70"/>
        <v>0</v>
      </c>
    </row>
    <row r="399" spans="5:19" ht="12.75">
      <c r="E399" s="38">
        <v>376</v>
      </c>
      <c r="F399" s="34">
        <f t="shared" si="71"/>
        <v>51917.5</v>
      </c>
      <c r="G399" s="40">
        <f t="shared" si="65"/>
        <v>0</v>
      </c>
      <c r="H399" s="40">
        <f t="shared" si="66"/>
        <v>0</v>
      </c>
      <c r="I399" s="40">
        <f t="shared" si="72"/>
        <v>-57383</v>
      </c>
      <c r="J399" s="48">
        <f t="shared" si="74"/>
        <v>10000</v>
      </c>
      <c r="K399" s="48">
        <f t="shared" si="63"/>
        <v>5044</v>
      </c>
      <c r="L399" s="48">
        <f t="shared" si="64"/>
        <v>10000</v>
      </c>
      <c r="M399" s="48">
        <f>IF(F399&lt;=$D$14,G399,M398-M398*'Pension Plotter'!$H$9/1200)</f>
        <v>6712.078856422111</v>
      </c>
      <c r="N399" s="112">
        <f t="shared" si="67"/>
        <v>19044</v>
      </c>
      <c r="O399" s="48">
        <f t="shared" si="68"/>
        <v>0</v>
      </c>
      <c r="P399" s="48">
        <f t="shared" si="69"/>
        <v>4000</v>
      </c>
      <c r="Q399" s="48">
        <f>IF(F399&lt;=$D$14,0,'Input Tab'!$C$10*12)</f>
        <v>3000</v>
      </c>
      <c r="R399" s="48">
        <f t="shared" si="73"/>
        <v>87500</v>
      </c>
      <c r="S399" s="48">
        <f t="shared" si="70"/>
        <v>0</v>
      </c>
    </row>
    <row r="400" spans="5:19" ht="12.75">
      <c r="E400" s="38">
        <v>377</v>
      </c>
      <c r="F400" s="34">
        <f t="shared" si="71"/>
        <v>51948</v>
      </c>
      <c r="G400" s="40">
        <f t="shared" si="65"/>
        <v>0</v>
      </c>
      <c r="H400" s="40">
        <f t="shared" si="66"/>
        <v>0</v>
      </c>
      <c r="I400" s="40">
        <f t="shared" si="72"/>
        <v>-57633</v>
      </c>
      <c r="J400" s="48">
        <f t="shared" si="74"/>
        <v>10000</v>
      </c>
      <c r="K400" s="48">
        <f t="shared" si="63"/>
        <v>5044</v>
      </c>
      <c r="L400" s="48">
        <f t="shared" si="64"/>
        <v>10000</v>
      </c>
      <c r="M400" s="48">
        <f>IF(F400&lt;=$D$14,G400,M399-M399*'Pension Plotter'!$H$9/1200)</f>
        <v>6686.908560710528</v>
      </c>
      <c r="N400" s="112">
        <f t="shared" si="67"/>
        <v>19044</v>
      </c>
      <c r="O400" s="48">
        <f t="shared" si="68"/>
        <v>0</v>
      </c>
      <c r="P400" s="48">
        <f t="shared" si="69"/>
        <v>4000</v>
      </c>
      <c r="Q400" s="48">
        <f>IF(F400&lt;=$D$14,0,'Input Tab'!$C$10*12)</f>
        <v>3000</v>
      </c>
      <c r="R400" s="48">
        <f t="shared" si="73"/>
        <v>87750</v>
      </c>
      <c r="S400" s="48">
        <f t="shared" si="70"/>
        <v>0</v>
      </c>
    </row>
    <row r="401" spans="5:19" ht="12.75">
      <c r="E401" s="38">
        <v>378</v>
      </c>
      <c r="F401" s="34">
        <f t="shared" si="71"/>
        <v>51978.5</v>
      </c>
      <c r="G401" s="40">
        <f t="shared" si="65"/>
        <v>0</v>
      </c>
      <c r="H401" s="40">
        <f t="shared" si="66"/>
        <v>0</v>
      </c>
      <c r="I401" s="40">
        <f t="shared" si="72"/>
        <v>-57883</v>
      </c>
      <c r="J401" s="48">
        <f t="shared" si="74"/>
        <v>10000</v>
      </c>
      <c r="K401" s="48">
        <f t="shared" si="63"/>
        <v>5044</v>
      </c>
      <c r="L401" s="48">
        <f t="shared" si="64"/>
        <v>10000</v>
      </c>
      <c r="M401" s="48">
        <f>IF(F401&lt;=$D$14,G401,M400-M400*'Pension Plotter'!$H$9/1200)</f>
        <v>6661.832653607864</v>
      </c>
      <c r="N401" s="112">
        <f t="shared" si="67"/>
        <v>19044</v>
      </c>
      <c r="O401" s="48">
        <f t="shared" si="68"/>
        <v>0</v>
      </c>
      <c r="P401" s="48">
        <f t="shared" si="69"/>
        <v>4000</v>
      </c>
      <c r="Q401" s="48">
        <f>IF(F401&lt;=$D$14,0,'Input Tab'!$C$10*12)</f>
        <v>3000</v>
      </c>
      <c r="R401" s="48">
        <f t="shared" si="73"/>
        <v>88000</v>
      </c>
      <c r="S401" s="48">
        <f t="shared" si="70"/>
        <v>0</v>
      </c>
    </row>
    <row r="402" spans="5:19" ht="12.75">
      <c r="E402" s="38">
        <v>379</v>
      </c>
      <c r="F402" s="34">
        <f t="shared" si="71"/>
        <v>52009</v>
      </c>
      <c r="G402" s="40">
        <f t="shared" si="65"/>
        <v>0</v>
      </c>
      <c r="H402" s="40">
        <f t="shared" si="66"/>
        <v>0</v>
      </c>
      <c r="I402" s="40">
        <f t="shared" si="72"/>
        <v>-58133</v>
      </c>
      <c r="J402" s="48">
        <f t="shared" si="74"/>
        <v>10000</v>
      </c>
      <c r="K402" s="48">
        <f t="shared" si="63"/>
        <v>5044</v>
      </c>
      <c r="L402" s="48">
        <f t="shared" si="64"/>
        <v>10000</v>
      </c>
      <c r="M402" s="48">
        <f>IF(F402&lt;=$D$14,G402,M401-M401*'Pension Plotter'!$H$9/1200)</f>
        <v>6636.850781156834</v>
      </c>
      <c r="N402" s="112">
        <f t="shared" si="67"/>
        <v>19044</v>
      </c>
      <c r="O402" s="48">
        <f t="shared" si="68"/>
        <v>0</v>
      </c>
      <c r="P402" s="48">
        <f t="shared" si="69"/>
        <v>4000</v>
      </c>
      <c r="Q402" s="48">
        <f>IF(F402&lt;=$D$14,0,'Input Tab'!$C$10*12)</f>
        <v>3000</v>
      </c>
      <c r="R402" s="48">
        <f t="shared" si="73"/>
        <v>88250</v>
      </c>
      <c r="S402" s="48">
        <f t="shared" si="70"/>
        <v>0</v>
      </c>
    </row>
    <row r="403" spans="5:19" ht="12.75">
      <c r="E403" s="38">
        <v>380</v>
      </c>
      <c r="F403" s="34">
        <f t="shared" si="71"/>
        <v>52039.5</v>
      </c>
      <c r="G403" s="40">
        <f t="shared" si="65"/>
        <v>0</v>
      </c>
      <c r="H403" s="40">
        <f t="shared" si="66"/>
        <v>0</v>
      </c>
      <c r="I403" s="40">
        <f t="shared" si="72"/>
        <v>-58383</v>
      </c>
      <c r="J403" s="48">
        <f t="shared" si="74"/>
        <v>10000</v>
      </c>
      <c r="K403" s="48">
        <f t="shared" si="63"/>
        <v>5044</v>
      </c>
      <c r="L403" s="48">
        <f t="shared" si="64"/>
        <v>10000</v>
      </c>
      <c r="M403" s="48">
        <f>IF(F403&lt;=$D$14,G403,M402-M402*'Pension Plotter'!$H$9/1200)</f>
        <v>6611.962590727496</v>
      </c>
      <c r="N403" s="112">
        <f t="shared" si="67"/>
        <v>19044</v>
      </c>
      <c r="O403" s="48">
        <f t="shared" si="68"/>
        <v>0</v>
      </c>
      <c r="P403" s="48">
        <f t="shared" si="69"/>
        <v>4000</v>
      </c>
      <c r="Q403" s="48">
        <f>IF(F403&lt;=$D$14,0,'Input Tab'!$C$10*12)</f>
        <v>3000</v>
      </c>
      <c r="R403" s="48">
        <f t="shared" si="73"/>
        <v>88500</v>
      </c>
      <c r="S403" s="48">
        <f t="shared" si="70"/>
        <v>0</v>
      </c>
    </row>
    <row r="404" spans="5:19" ht="12.75">
      <c r="E404" s="38">
        <v>381</v>
      </c>
      <c r="F404" s="34">
        <f t="shared" si="71"/>
        <v>52070</v>
      </c>
      <c r="G404" s="40">
        <f t="shared" si="65"/>
        <v>0</v>
      </c>
      <c r="H404" s="40">
        <f t="shared" si="66"/>
        <v>0</v>
      </c>
      <c r="I404" s="40">
        <f t="shared" si="72"/>
        <v>-58633</v>
      </c>
      <c r="J404" s="48">
        <f t="shared" si="74"/>
        <v>10000</v>
      </c>
      <c r="K404" s="48">
        <f t="shared" si="63"/>
        <v>5044</v>
      </c>
      <c r="L404" s="48">
        <f t="shared" si="64"/>
        <v>10000</v>
      </c>
      <c r="M404" s="48">
        <f>IF(F404&lt;=$D$14,G404,M403-M403*'Pension Plotter'!$H$9/1200)</f>
        <v>6587.167731012268</v>
      </c>
      <c r="N404" s="112">
        <f t="shared" si="67"/>
        <v>19044</v>
      </c>
      <c r="O404" s="48">
        <f t="shared" si="68"/>
        <v>0</v>
      </c>
      <c r="P404" s="48">
        <f t="shared" si="69"/>
        <v>4000</v>
      </c>
      <c r="Q404" s="48">
        <f>IF(F404&lt;=$D$14,0,'Input Tab'!$C$10*12)</f>
        <v>3000</v>
      </c>
      <c r="R404" s="48">
        <f t="shared" si="73"/>
        <v>88750</v>
      </c>
      <c r="S404" s="48">
        <f t="shared" si="70"/>
        <v>0</v>
      </c>
    </row>
    <row r="405" spans="5:19" ht="12.75">
      <c r="E405" s="38">
        <v>382</v>
      </c>
      <c r="F405" s="34">
        <f t="shared" si="71"/>
        <v>52100.5</v>
      </c>
      <c r="G405" s="40">
        <f t="shared" si="65"/>
        <v>0</v>
      </c>
      <c r="H405" s="40">
        <f t="shared" si="66"/>
        <v>0</v>
      </c>
      <c r="I405" s="40">
        <f t="shared" si="72"/>
        <v>-58883</v>
      </c>
      <c r="J405" s="48">
        <f t="shared" si="74"/>
        <v>10000</v>
      </c>
      <c r="K405" s="48">
        <f t="shared" si="63"/>
        <v>5044</v>
      </c>
      <c r="L405" s="48">
        <f t="shared" si="64"/>
        <v>10000</v>
      </c>
      <c r="M405" s="48">
        <f>IF(F405&lt;=$D$14,G405,M404-M404*'Pension Plotter'!$H$9/1200)</f>
        <v>6562.465852020971</v>
      </c>
      <c r="N405" s="112">
        <f t="shared" si="67"/>
        <v>19044</v>
      </c>
      <c r="O405" s="48">
        <f t="shared" si="68"/>
        <v>0</v>
      </c>
      <c r="P405" s="48">
        <f t="shared" si="69"/>
        <v>4000</v>
      </c>
      <c r="Q405" s="48">
        <f>IF(F405&lt;=$D$14,0,'Input Tab'!$C$10*12)</f>
        <v>3000</v>
      </c>
      <c r="R405" s="48">
        <f t="shared" si="73"/>
        <v>89000</v>
      </c>
      <c r="S405" s="48">
        <f t="shared" si="70"/>
        <v>0</v>
      </c>
    </row>
    <row r="406" spans="5:19" ht="12.75">
      <c r="E406" s="38">
        <v>383</v>
      </c>
      <c r="F406" s="34">
        <f t="shared" si="71"/>
        <v>52131</v>
      </c>
      <c r="G406" s="40">
        <f t="shared" si="65"/>
        <v>0</v>
      </c>
      <c r="H406" s="40">
        <f t="shared" si="66"/>
        <v>0</v>
      </c>
      <c r="I406" s="40">
        <f t="shared" si="72"/>
        <v>-59133</v>
      </c>
      <c r="J406" s="48">
        <f t="shared" si="74"/>
        <v>10000</v>
      </c>
      <c r="K406" s="48">
        <f t="shared" si="63"/>
        <v>5044</v>
      </c>
      <c r="L406" s="48">
        <f t="shared" si="64"/>
        <v>10000</v>
      </c>
      <c r="M406" s="48">
        <f>IF(F406&lt;=$D$14,G406,M405-M405*'Pension Plotter'!$H$9/1200)</f>
        <v>6537.856605075893</v>
      </c>
      <c r="N406" s="112">
        <f t="shared" si="67"/>
        <v>19044</v>
      </c>
      <c r="O406" s="48">
        <f t="shared" si="68"/>
        <v>0</v>
      </c>
      <c r="P406" s="48">
        <f t="shared" si="69"/>
        <v>4000</v>
      </c>
      <c r="Q406" s="48">
        <f>IF(F406&lt;=$D$14,0,'Input Tab'!$C$10*12)</f>
        <v>3000</v>
      </c>
      <c r="R406" s="48">
        <f t="shared" si="73"/>
        <v>89250</v>
      </c>
      <c r="S406" s="48">
        <f t="shared" si="70"/>
        <v>0</v>
      </c>
    </row>
    <row r="407" spans="5:19" ht="12.75">
      <c r="E407" s="38">
        <v>384</v>
      </c>
      <c r="F407" s="34">
        <f t="shared" si="71"/>
        <v>52161.5</v>
      </c>
      <c r="G407" s="40">
        <f t="shared" si="65"/>
        <v>0</v>
      </c>
      <c r="H407" s="40">
        <f t="shared" si="66"/>
        <v>0</v>
      </c>
      <c r="I407" s="40">
        <f t="shared" si="72"/>
        <v>-59383</v>
      </c>
      <c r="J407" s="48">
        <f t="shared" si="74"/>
        <v>10000</v>
      </c>
      <c r="K407" s="48">
        <f t="shared" si="63"/>
        <v>5044</v>
      </c>
      <c r="L407" s="48">
        <f t="shared" si="64"/>
        <v>10000</v>
      </c>
      <c r="M407" s="48">
        <f>IF(F407&lt;=$D$14,G407,M406-M406*'Pension Plotter'!$H$9/1200)</f>
        <v>6513.339642806858</v>
      </c>
      <c r="N407" s="112">
        <f t="shared" si="67"/>
        <v>19044</v>
      </c>
      <c r="O407" s="48">
        <f t="shared" si="68"/>
        <v>0</v>
      </c>
      <c r="P407" s="48">
        <f t="shared" si="69"/>
        <v>4000</v>
      </c>
      <c r="Q407" s="48">
        <f>IF(F407&lt;=$D$14,0,'Input Tab'!$C$10*12)</f>
        <v>3000</v>
      </c>
      <c r="R407" s="48">
        <f t="shared" si="73"/>
        <v>89500</v>
      </c>
      <c r="S407" s="48">
        <f t="shared" si="70"/>
        <v>0</v>
      </c>
    </row>
    <row r="408" spans="5:19" ht="12.75">
      <c r="E408" s="38">
        <v>385</v>
      </c>
      <c r="F408" s="34">
        <f t="shared" si="71"/>
        <v>52192</v>
      </c>
      <c r="G408" s="40">
        <f t="shared" si="65"/>
        <v>0</v>
      </c>
      <c r="H408" s="40">
        <f t="shared" si="66"/>
        <v>0</v>
      </c>
      <c r="I408" s="40">
        <f t="shared" si="72"/>
        <v>-59633</v>
      </c>
      <c r="J408" s="48">
        <f t="shared" si="74"/>
        <v>10000</v>
      </c>
      <c r="K408" s="48">
        <f aca="true" t="shared" si="75" ref="K408:K471">IF(F408&lt;($D$8+65*365),0,$D$16)</f>
        <v>5044</v>
      </c>
      <c r="L408" s="48">
        <f aca="true" t="shared" si="76" ref="L408:L471">IF(F408&lt;=$D$17,0,$D$15)</f>
        <v>10000</v>
      </c>
      <c r="M408" s="48">
        <f>IF(F408&lt;=$D$14,G408,M407-M407*'Pension Plotter'!$H$9/1200)</f>
        <v>6488.914619146332</v>
      </c>
      <c r="N408" s="112">
        <f t="shared" si="67"/>
        <v>19044</v>
      </c>
      <c r="O408" s="48">
        <f t="shared" si="68"/>
        <v>0</v>
      </c>
      <c r="P408" s="48">
        <f t="shared" si="69"/>
        <v>4000</v>
      </c>
      <c r="Q408" s="48">
        <f>IF(F408&lt;=$D$14,0,'Input Tab'!$C$10*12)</f>
        <v>3000</v>
      </c>
      <c r="R408" s="48">
        <f t="shared" si="73"/>
        <v>89750</v>
      </c>
      <c r="S408" s="48">
        <f t="shared" si="70"/>
        <v>0</v>
      </c>
    </row>
    <row r="409" spans="5:19" ht="12.75">
      <c r="E409" s="38">
        <v>386</v>
      </c>
      <c r="F409" s="34">
        <f t="shared" si="71"/>
        <v>52222.5</v>
      </c>
      <c r="G409" s="40">
        <f aca="true" t="shared" si="77" ref="G409:G472">IF($F409&lt;$D$14,$D$9,0)</f>
        <v>0</v>
      </c>
      <c r="H409" s="40">
        <f aca="true" t="shared" si="78" ref="H409:H472">IF($F409&lt;$D$14,$D$9/12,0)</f>
        <v>0</v>
      </c>
      <c r="I409" s="40">
        <f t="shared" si="72"/>
        <v>-59883</v>
      </c>
      <c r="J409" s="48">
        <f t="shared" si="74"/>
        <v>10000</v>
      </c>
      <c r="K409" s="48">
        <f t="shared" si="75"/>
        <v>5044</v>
      </c>
      <c r="L409" s="48">
        <f t="shared" si="76"/>
        <v>10000</v>
      </c>
      <c r="M409" s="48">
        <f>IF(F409&lt;=$D$14,G409,M408-M408*'Pension Plotter'!$H$9/1200)</f>
        <v>6464.581189324534</v>
      </c>
      <c r="N409" s="112">
        <f aca="true" t="shared" si="79" ref="N409:N472">O409+L409+K409+G409+P409</f>
        <v>19044</v>
      </c>
      <c r="O409" s="48">
        <f aca="true" t="shared" si="80" ref="O409:O472">IF(Q409=S409,S409,0)</f>
        <v>0</v>
      </c>
      <c r="P409" s="48">
        <f aca="true" t="shared" si="81" ref="P409:P472">IF(F409&lt;=$D$19,0,$D$18)</f>
        <v>4000</v>
      </c>
      <c r="Q409" s="48">
        <f>IF(F409&lt;=$D$14,0,'Input Tab'!$C$10*12)</f>
        <v>3000</v>
      </c>
      <c r="R409" s="48">
        <f t="shared" si="73"/>
        <v>90000</v>
      </c>
      <c r="S409" s="48">
        <f aca="true" t="shared" si="82" ref="S409:S472">IF(R409&lt;=$D$10-$D$13,$D$12*12,0)</f>
        <v>0</v>
      </c>
    </row>
    <row r="410" spans="5:19" ht="12.75">
      <c r="E410" s="38">
        <v>387</v>
      </c>
      <c r="F410" s="34">
        <f t="shared" si="71"/>
        <v>52253</v>
      </c>
      <c r="G410" s="40">
        <f t="shared" si="77"/>
        <v>0</v>
      </c>
      <c r="H410" s="40">
        <f t="shared" si="78"/>
        <v>0</v>
      </c>
      <c r="I410" s="40">
        <f t="shared" si="72"/>
        <v>-60133</v>
      </c>
      <c r="J410" s="48">
        <f t="shared" si="74"/>
        <v>10000</v>
      </c>
      <c r="K410" s="48">
        <f t="shared" si="75"/>
        <v>5044</v>
      </c>
      <c r="L410" s="48">
        <f t="shared" si="76"/>
        <v>10000</v>
      </c>
      <c r="M410" s="48">
        <f>IF(F410&lt;=$D$14,G410,M409-M409*'Pension Plotter'!$H$9/1200)</f>
        <v>6440.339009864567</v>
      </c>
      <c r="N410" s="112">
        <f t="shared" si="79"/>
        <v>19044</v>
      </c>
      <c r="O410" s="48">
        <f t="shared" si="80"/>
        <v>0</v>
      </c>
      <c r="P410" s="48">
        <f t="shared" si="81"/>
        <v>4000</v>
      </c>
      <c r="Q410" s="48">
        <f>IF(F410&lt;=$D$14,0,'Input Tab'!$C$10*12)</f>
        <v>3000</v>
      </c>
      <c r="R410" s="48">
        <f t="shared" si="73"/>
        <v>90250</v>
      </c>
      <c r="S410" s="48">
        <f t="shared" si="82"/>
        <v>0</v>
      </c>
    </row>
    <row r="411" spans="5:19" ht="12.75">
      <c r="E411" s="38">
        <v>388</v>
      </c>
      <c r="F411" s="34">
        <f aca="true" t="shared" si="83" ref="F411:F474">F410+30.5</f>
        <v>52283.5</v>
      </c>
      <c r="G411" s="40">
        <f t="shared" si="77"/>
        <v>0</v>
      </c>
      <c r="H411" s="40">
        <f t="shared" si="78"/>
        <v>0</v>
      </c>
      <c r="I411" s="40">
        <f t="shared" si="72"/>
        <v>-60383</v>
      </c>
      <c r="J411" s="48">
        <f t="shared" si="74"/>
        <v>10000</v>
      </c>
      <c r="K411" s="48">
        <f t="shared" si="75"/>
        <v>5044</v>
      </c>
      <c r="L411" s="48">
        <f t="shared" si="76"/>
        <v>10000</v>
      </c>
      <c r="M411" s="48">
        <f>IF(F411&lt;=$D$14,G411,M410-M410*'Pension Plotter'!$H$9/1200)</f>
        <v>6416.187738577575</v>
      </c>
      <c r="N411" s="112">
        <f t="shared" si="79"/>
        <v>19044</v>
      </c>
      <c r="O411" s="48">
        <f t="shared" si="80"/>
        <v>0</v>
      </c>
      <c r="P411" s="48">
        <f t="shared" si="81"/>
        <v>4000</v>
      </c>
      <c r="Q411" s="48">
        <f>IF(F411&lt;=$D$14,0,'Input Tab'!$C$10*12)</f>
        <v>3000</v>
      </c>
      <c r="R411" s="48">
        <f t="shared" si="73"/>
        <v>90500</v>
      </c>
      <c r="S411" s="48">
        <f t="shared" si="82"/>
        <v>0</v>
      </c>
    </row>
    <row r="412" spans="5:19" ht="12.75">
      <c r="E412" s="38">
        <v>389</v>
      </c>
      <c r="F412" s="34">
        <f t="shared" si="83"/>
        <v>52314</v>
      </c>
      <c r="G412" s="40">
        <f t="shared" si="77"/>
        <v>0</v>
      </c>
      <c r="H412" s="40">
        <f t="shared" si="78"/>
        <v>0</v>
      </c>
      <c r="I412" s="40">
        <f t="shared" si="72"/>
        <v>-60633</v>
      </c>
      <c r="J412" s="48">
        <f t="shared" si="74"/>
        <v>10000</v>
      </c>
      <c r="K412" s="48">
        <f t="shared" si="75"/>
        <v>5044</v>
      </c>
      <c r="L412" s="48">
        <f t="shared" si="76"/>
        <v>10000</v>
      </c>
      <c r="M412" s="48">
        <f>IF(F412&lt;=$D$14,G412,M411-M411*'Pension Plotter'!$H$9/1200)</f>
        <v>6392.12703455791</v>
      </c>
      <c r="N412" s="112">
        <f t="shared" si="79"/>
        <v>19044</v>
      </c>
      <c r="O412" s="48">
        <f t="shared" si="80"/>
        <v>0</v>
      </c>
      <c r="P412" s="48">
        <f t="shared" si="81"/>
        <v>4000</v>
      </c>
      <c r="Q412" s="48">
        <f>IF(F412&lt;=$D$14,0,'Input Tab'!$C$10*12)</f>
        <v>3000</v>
      </c>
      <c r="R412" s="48">
        <f t="shared" si="73"/>
        <v>90750</v>
      </c>
      <c r="S412" s="48">
        <f t="shared" si="82"/>
        <v>0</v>
      </c>
    </row>
    <row r="413" spans="5:19" ht="12.75">
      <c r="E413" s="38">
        <v>390</v>
      </c>
      <c r="F413" s="34">
        <f t="shared" si="83"/>
        <v>52344.5</v>
      </c>
      <c r="G413" s="40">
        <f t="shared" si="77"/>
        <v>0</v>
      </c>
      <c r="H413" s="40">
        <f t="shared" si="78"/>
        <v>0</v>
      </c>
      <c r="I413" s="40">
        <f t="shared" si="72"/>
        <v>-60883</v>
      </c>
      <c r="J413" s="48">
        <f t="shared" si="74"/>
        <v>10000</v>
      </c>
      <c r="K413" s="48">
        <f t="shared" si="75"/>
        <v>5044</v>
      </c>
      <c r="L413" s="48">
        <f t="shared" si="76"/>
        <v>10000</v>
      </c>
      <c r="M413" s="48">
        <f>IF(F413&lt;=$D$14,G413,M412-M412*'Pension Plotter'!$H$9/1200)</f>
        <v>6368.156558178317</v>
      </c>
      <c r="N413" s="112">
        <f t="shared" si="79"/>
        <v>19044</v>
      </c>
      <c r="O413" s="48">
        <f t="shared" si="80"/>
        <v>0</v>
      </c>
      <c r="P413" s="48">
        <f t="shared" si="81"/>
        <v>4000</v>
      </c>
      <c r="Q413" s="48">
        <f>IF(F413&lt;=$D$14,0,'Input Tab'!$C$10*12)</f>
        <v>3000</v>
      </c>
      <c r="R413" s="48">
        <f t="shared" si="73"/>
        <v>91000</v>
      </c>
      <c r="S413" s="48">
        <f t="shared" si="82"/>
        <v>0</v>
      </c>
    </row>
    <row r="414" spans="5:19" ht="12.75">
      <c r="E414" s="38">
        <v>391</v>
      </c>
      <c r="F414" s="34">
        <f t="shared" si="83"/>
        <v>52375</v>
      </c>
      <c r="G414" s="40">
        <f t="shared" si="77"/>
        <v>0</v>
      </c>
      <c r="H414" s="40">
        <f t="shared" si="78"/>
        <v>0</v>
      </c>
      <c r="I414" s="40">
        <f t="shared" si="72"/>
        <v>-61133</v>
      </c>
      <c r="J414" s="48">
        <f t="shared" si="74"/>
        <v>10000</v>
      </c>
      <c r="K414" s="48">
        <f t="shared" si="75"/>
        <v>5044</v>
      </c>
      <c r="L414" s="48">
        <f t="shared" si="76"/>
        <v>10000</v>
      </c>
      <c r="M414" s="48">
        <f>IF(F414&lt;=$D$14,G414,M413-M413*'Pension Plotter'!$H$9/1200)</f>
        <v>6344.275971085149</v>
      </c>
      <c r="N414" s="112">
        <f t="shared" si="79"/>
        <v>19044</v>
      </c>
      <c r="O414" s="48">
        <f t="shared" si="80"/>
        <v>0</v>
      </c>
      <c r="P414" s="48">
        <f t="shared" si="81"/>
        <v>4000</v>
      </c>
      <c r="Q414" s="48">
        <f>IF(F414&lt;=$D$14,0,'Input Tab'!$C$10*12)</f>
        <v>3000</v>
      </c>
      <c r="R414" s="48">
        <f t="shared" si="73"/>
        <v>91250</v>
      </c>
      <c r="S414" s="48">
        <f t="shared" si="82"/>
        <v>0</v>
      </c>
    </row>
    <row r="415" spans="5:19" ht="12.75">
      <c r="E415" s="38">
        <v>392</v>
      </c>
      <c r="F415" s="34">
        <f t="shared" si="83"/>
        <v>52405.5</v>
      </c>
      <c r="G415" s="40">
        <f t="shared" si="77"/>
        <v>0</v>
      </c>
      <c r="H415" s="40">
        <f t="shared" si="78"/>
        <v>0</v>
      </c>
      <c r="I415" s="40">
        <f t="shared" si="72"/>
        <v>-61383</v>
      </c>
      <c r="J415" s="48">
        <f t="shared" si="74"/>
        <v>10000</v>
      </c>
      <c r="K415" s="48">
        <f t="shared" si="75"/>
        <v>5044</v>
      </c>
      <c r="L415" s="48">
        <f t="shared" si="76"/>
        <v>10000</v>
      </c>
      <c r="M415" s="48">
        <f>IF(F415&lt;=$D$14,G415,M414-M414*'Pension Plotter'!$H$9/1200)</f>
        <v>6320.484936193579</v>
      </c>
      <c r="N415" s="112">
        <f t="shared" si="79"/>
        <v>19044</v>
      </c>
      <c r="O415" s="48">
        <f t="shared" si="80"/>
        <v>0</v>
      </c>
      <c r="P415" s="48">
        <f t="shared" si="81"/>
        <v>4000</v>
      </c>
      <c r="Q415" s="48">
        <f>IF(F415&lt;=$D$14,0,'Input Tab'!$C$10*12)</f>
        <v>3000</v>
      </c>
      <c r="R415" s="48">
        <f t="shared" si="73"/>
        <v>91500</v>
      </c>
      <c r="S415" s="48">
        <f t="shared" si="82"/>
        <v>0</v>
      </c>
    </row>
    <row r="416" spans="5:19" ht="12.75">
      <c r="E416" s="38">
        <v>393</v>
      </c>
      <c r="F416" s="34">
        <f t="shared" si="83"/>
        <v>52436</v>
      </c>
      <c r="G416" s="40">
        <f t="shared" si="77"/>
        <v>0</v>
      </c>
      <c r="H416" s="40">
        <f t="shared" si="78"/>
        <v>0</v>
      </c>
      <c r="I416" s="40">
        <f t="shared" si="72"/>
        <v>-61633</v>
      </c>
      <c r="J416" s="48">
        <f t="shared" si="74"/>
        <v>10000</v>
      </c>
      <c r="K416" s="48">
        <f t="shared" si="75"/>
        <v>5044</v>
      </c>
      <c r="L416" s="48">
        <f t="shared" si="76"/>
        <v>10000</v>
      </c>
      <c r="M416" s="48">
        <f>IF(F416&lt;=$D$14,G416,M415-M415*'Pension Plotter'!$H$9/1200)</f>
        <v>6296.783117682853</v>
      </c>
      <c r="N416" s="112">
        <f t="shared" si="79"/>
        <v>19044</v>
      </c>
      <c r="O416" s="48">
        <f t="shared" si="80"/>
        <v>0</v>
      </c>
      <c r="P416" s="48">
        <f t="shared" si="81"/>
        <v>4000</v>
      </c>
      <c r="Q416" s="48">
        <f>IF(F416&lt;=$D$14,0,'Input Tab'!$C$10*12)</f>
        <v>3000</v>
      </c>
      <c r="R416" s="48">
        <f t="shared" si="73"/>
        <v>91750</v>
      </c>
      <c r="S416" s="48">
        <f t="shared" si="82"/>
        <v>0</v>
      </c>
    </row>
    <row r="417" spans="5:19" ht="12.75">
      <c r="E417" s="38">
        <v>394</v>
      </c>
      <c r="F417" s="34">
        <f t="shared" si="83"/>
        <v>52466.5</v>
      </c>
      <c r="G417" s="40">
        <f t="shared" si="77"/>
        <v>0</v>
      </c>
      <c r="H417" s="40">
        <f t="shared" si="78"/>
        <v>0</v>
      </c>
      <c r="I417" s="40">
        <f t="shared" si="72"/>
        <v>-61883</v>
      </c>
      <c r="J417" s="48">
        <f t="shared" si="74"/>
        <v>10000</v>
      </c>
      <c r="K417" s="48">
        <f t="shared" si="75"/>
        <v>5044</v>
      </c>
      <c r="L417" s="48">
        <f t="shared" si="76"/>
        <v>10000</v>
      </c>
      <c r="M417" s="48">
        <f>IF(F417&lt;=$D$14,G417,M416-M416*'Pension Plotter'!$H$9/1200)</f>
        <v>6273.170180991542</v>
      </c>
      <c r="N417" s="112">
        <f t="shared" si="79"/>
        <v>19044</v>
      </c>
      <c r="O417" s="48">
        <f t="shared" si="80"/>
        <v>0</v>
      </c>
      <c r="P417" s="48">
        <f t="shared" si="81"/>
        <v>4000</v>
      </c>
      <c r="Q417" s="48">
        <f>IF(F417&lt;=$D$14,0,'Input Tab'!$C$10*12)</f>
        <v>3000</v>
      </c>
      <c r="R417" s="48">
        <f t="shared" si="73"/>
        <v>92000</v>
      </c>
      <c r="S417" s="48">
        <f t="shared" si="82"/>
        <v>0</v>
      </c>
    </row>
    <row r="418" spans="5:19" ht="12.75">
      <c r="E418" s="38">
        <v>395</v>
      </c>
      <c r="F418" s="34">
        <f t="shared" si="83"/>
        <v>52497</v>
      </c>
      <c r="G418" s="40">
        <f t="shared" si="77"/>
        <v>0</v>
      </c>
      <c r="H418" s="40">
        <f t="shared" si="78"/>
        <v>0</v>
      </c>
      <c r="I418" s="40">
        <f t="shared" si="72"/>
        <v>-62133</v>
      </c>
      <c r="J418" s="48">
        <f t="shared" si="74"/>
        <v>10000</v>
      </c>
      <c r="K418" s="48">
        <f t="shared" si="75"/>
        <v>5044</v>
      </c>
      <c r="L418" s="48">
        <f t="shared" si="76"/>
        <v>10000</v>
      </c>
      <c r="M418" s="48">
        <f>IF(F418&lt;=$D$14,G418,M417-M417*'Pension Plotter'!$H$9/1200)</f>
        <v>6249.645792812824</v>
      </c>
      <c r="N418" s="112">
        <f t="shared" si="79"/>
        <v>19044</v>
      </c>
      <c r="O418" s="48">
        <f t="shared" si="80"/>
        <v>0</v>
      </c>
      <c r="P418" s="48">
        <f t="shared" si="81"/>
        <v>4000</v>
      </c>
      <c r="Q418" s="48">
        <f>IF(F418&lt;=$D$14,0,'Input Tab'!$C$10*12)</f>
        <v>3000</v>
      </c>
      <c r="R418" s="48">
        <f t="shared" si="73"/>
        <v>92250</v>
      </c>
      <c r="S418" s="48">
        <f t="shared" si="82"/>
        <v>0</v>
      </c>
    </row>
    <row r="419" spans="5:19" ht="12.75">
      <c r="E419" s="38">
        <v>396</v>
      </c>
      <c r="F419" s="34">
        <f t="shared" si="83"/>
        <v>52527.5</v>
      </c>
      <c r="G419" s="40">
        <f t="shared" si="77"/>
        <v>0</v>
      </c>
      <c r="H419" s="40">
        <f t="shared" si="78"/>
        <v>0</v>
      </c>
      <c r="I419" s="40">
        <f aca="true" t="shared" si="84" ref="I419:I482">IF($F419&lt;$D$14,$D$11+I418,I418-$D$12)</f>
        <v>-62383</v>
      </c>
      <c r="J419" s="48">
        <f t="shared" si="74"/>
        <v>10000</v>
      </c>
      <c r="K419" s="48">
        <f t="shared" si="75"/>
        <v>5044</v>
      </c>
      <c r="L419" s="48">
        <f t="shared" si="76"/>
        <v>10000</v>
      </c>
      <c r="M419" s="48">
        <f>IF(F419&lt;=$D$14,G419,M418-M418*'Pension Plotter'!$H$9/1200)</f>
        <v>6226.209621089776</v>
      </c>
      <c r="N419" s="112">
        <f t="shared" si="79"/>
        <v>19044</v>
      </c>
      <c r="O419" s="48">
        <f t="shared" si="80"/>
        <v>0</v>
      </c>
      <c r="P419" s="48">
        <f t="shared" si="81"/>
        <v>4000</v>
      </c>
      <c r="Q419" s="48">
        <f>IF(F419&lt;=$D$14,0,'Input Tab'!$C$10*12)</f>
        <v>3000</v>
      </c>
      <c r="R419" s="48">
        <f t="shared" si="73"/>
        <v>92500</v>
      </c>
      <c r="S419" s="48">
        <f t="shared" si="82"/>
        <v>0</v>
      </c>
    </row>
    <row r="420" spans="5:19" ht="12.75">
      <c r="E420" s="38">
        <v>397</v>
      </c>
      <c r="F420" s="34">
        <f t="shared" si="83"/>
        <v>52558</v>
      </c>
      <c r="G420" s="40">
        <f t="shared" si="77"/>
        <v>0</v>
      </c>
      <c r="H420" s="40">
        <f t="shared" si="78"/>
        <v>0</v>
      </c>
      <c r="I420" s="40">
        <f t="shared" si="84"/>
        <v>-62633</v>
      </c>
      <c r="J420" s="48">
        <f t="shared" si="74"/>
        <v>10000</v>
      </c>
      <c r="K420" s="48">
        <f t="shared" si="75"/>
        <v>5044</v>
      </c>
      <c r="L420" s="48">
        <f t="shared" si="76"/>
        <v>10000</v>
      </c>
      <c r="M420" s="48">
        <f>IF(F420&lt;=$D$14,G420,M419-M419*'Pension Plotter'!$H$9/1200)</f>
        <v>6202.86133501069</v>
      </c>
      <c r="N420" s="112">
        <f t="shared" si="79"/>
        <v>19044</v>
      </c>
      <c r="O420" s="48">
        <f t="shared" si="80"/>
        <v>0</v>
      </c>
      <c r="P420" s="48">
        <f t="shared" si="81"/>
        <v>4000</v>
      </c>
      <c r="Q420" s="48">
        <f>IF(F420&lt;=$D$14,0,'Input Tab'!$C$10*12)</f>
        <v>3000</v>
      </c>
      <c r="R420" s="48">
        <f t="shared" si="73"/>
        <v>92750</v>
      </c>
      <c r="S420" s="48">
        <f t="shared" si="82"/>
        <v>0</v>
      </c>
    </row>
    <row r="421" spans="5:19" ht="12.75">
      <c r="E421" s="38">
        <v>398</v>
      </c>
      <c r="F421" s="34">
        <f t="shared" si="83"/>
        <v>52588.5</v>
      </c>
      <c r="G421" s="40">
        <f t="shared" si="77"/>
        <v>0</v>
      </c>
      <c r="H421" s="40">
        <f t="shared" si="78"/>
        <v>0</v>
      </c>
      <c r="I421" s="40">
        <f t="shared" si="84"/>
        <v>-62883</v>
      </c>
      <c r="J421" s="48">
        <f t="shared" si="74"/>
        <v>10000</v>
      </c>
      <c r="K421" s="48">
        <f t="shared" si="75"/>
        <v>5044</v>
      </c>
      <c r="L421" s="48">
        <f t="shared" si="76"/>
        <v>10000</v>
      </c>
      <c r="M421" s="48">
        <f>IF(F421&lt;=$D$14,G421,M420-M420*'Pension Plotter'!$H$9/1200)</f>
        <v>6179.6006050044</v>
      </c>
      <c r="N421" s="112">
        <f t="shared" si="79"/>
        <v>19044</v>
      </c>
      <c r="O421" s="48">
        <f t="shared" si="80"/>
        <v>0</v>
      </c>
      <c r="P421" s="48">
        <f t="shared" si="81"/>
        <v>4000</v>
      </c>
      <c r="Q421" s="48">
        <f>IF(F421&lt;=$D$14,0,'Input Tab'!$C$10*12)</f>
        <v>3000</v>
      </c>
      <c r="R421" s="48">
        <f t="shared" si="73"/>
        <v>93000</v>
      </c>
      <c r="S421" s="48">
        <f t="shared" si="82"/>
        <v>0</v>
      </c>
    </row>
    <row r="422" spans="5:19" ht="12.75">
      <c r="E422" s="38">
        <v>399</v>
      </c>
      <c r="F422" s="34">
        <f t="shared" si="83"/>
        <v>52619</v>
      </c>
      <c r="G422" s="40">
        <f t="shared" si="77"/>
        <v>0</v>
      </c>
      <c r="H422" s="40">
        <f t="shared" si="78"/>
        <v>0</v>
      </c>
      <c r="I422" s="40">
        <f t="shared" si="84"/>
        <v>-63133</v>
      </c>
      <c r="J422" s="48">
        <f t="shared" si="74"/>
        <v>10000</v>
      </c>
      <c r="K422" s="48">
        <f t="shared" si="75"/>
        <v>5044</v>
      </c>
      <c r="L422" s="48">
        <f t="shared" si="76"/>
        <v>10000</v>
      </c>
      <c r="M422" s="48">
        <f>IF(F422&lt;=$D$14,G422,M421-M421*'Pension Plotter'!$H$9/1200)</f>
        <v>6156.4271027356335</v>
      </c>
      <c r="N422" s="112">
        <f t="shared" si="79"/>
        <v>19044</v>
      </c>
      <c r="O422" s="48">
        <f t="shared" si="80"/>
        <v>0</v>
      </c>
      <c r="P422" s="48">
        <f t="shared" si="81"/>
        <v>4000</v>
      </c>
      <c r="Q422" s="48">
        <f>IF(F422&lt;=$D$14,0,'Input Tab'!$C$10*12)</f>
        <v>3000</v>
      </c>
      <c r="R422" s="48">
        <f t="shared" si="73"/>
        <v>93250</v>
      </c>
      <c r="S422" s="48">
        <f t="shared" si="82"/>
        <v>0</v>
      </c>
    </row>
    <row r="423" spans="5:19" ht="12.75">
      <c r="E423" s="38">
        <v>400</v>
      </c>
      <c r="F423" s="34">
        <f t="shared" si="83"/>
        <v>52649.5</v>
      </c>
      <c r="G423" s="40">
        <f t="shared" si="77"/>
        <v>0</v>
      </c>
      <c r="H423" s="40">
        <f t="shared" si="78"/>
        <v>0</v>
      </c>
      <c r="I423" s="40">
        <f t="shared" si="84"/>
        <v>-63383</v>
      </c>
      <c r="J423" s="48">
        <f t="shared" si="74"/>
        <v>10000</v>
      </c>
      <c r="K423" s="48">
        <f t="shared" si="75"/>
        <v>5044</v>
      </c>
      <c r="L423" s="48">
        <f t="shared" si="76"/>
        <v>10000</v>
      </c>
      <c r="M423" s="48">
        <f>IF(F423&lt;=$D$14,G423,M422-M422*'Pension Plotter'!$H$9/1200)</f>
        <v>6133.340501100375</v>
      </c>
      <c r="N423" s="112">
        <f t="shared" si="79"/>
        <v>19044</v>
      </c>
      <c r="O423" s="48">
        <f t="shared" si="80"/>
        <v>0</v>
      </c>
      <c r="P423" s="48">
        <f t="shared" si="81"/>
        <v>4000</v>
      </c>
      <c r="Q423" s="48">
        <f>IF(F423&lt;=$D$14,0,'Input Tab'!$C$10*12)</f>
        <v>3000</v>
      </c>
      <c r="R423" s="48">
        <f t="shared" si="73"/>
        <v>93500</v>
      </c>
      <c r="S423" s="48">
        <f t="shared" si="82"/>
        <v>0</v>
      </c>
    </row>
    <row r="424" spans="5:19" ht="12.75">
      <c r="E424" s="38">
        <v>401</v>
      </c>
      <c r="F424" s="34">
        <f t="shared" si="83"/>
        <v>52680</v>
      </c>
      <c r="G424" s="40">
        <f t="shared" si="77"/>
        <v>0</v>
      </c>
      <c r="H424" s="40">
        <f t="shared" si="78"/>
        <v>0</v>
      </c>
      <c r="I424" s="40">
        <f t="shared" si="84"/>
        <v>-63633</v>
      </c>
      <c r="J424" s="48">
        <f t="shared" si="74"/>
        <v>10000</v>
      </c>
      <c r="K424" s="48">
        <f t="shared" si="75"/>
        <v>5044</v>
      </c>
      <c r="L424" s="48">
        <f t="shared" si="76"/>
        <v>10000</v>
      </c>
      <c r="M424" s="48">
        <f>IF(F424&lt;=$D$14,G424,M423-M423*'Pension Plotter'!$H$9/1200)</f>
        <v>6110.340474221249</v>
      </c>
      <c r="N424" s="112">
        <f t="shared" si="79"/>
        <v>19044</v>
      </c>
      <c r="O424" s="48">
        <f t="shared" si="80"/>
        <v>0</v>
      </c>
      <c r="P424" s="48">
        <f t="shared" si="81"/>
        <v>4000</v>
      </c>
      <c r="Q424" s="48">
        <f>IF(F424&lt;=$D$14,0,'Input Tab'!$C$10*12)</f>
        <v>3000</v>
      </c>
      <c r="R424" s="48">
        <f t="shared" si="73"/>
        <v>93750</v>
      </c>
      <c r="S424" s="48">
        <f t="shared" si="82"/>
        <v>0</v>
      </c>
    </row>
    <row r="425" spans="5:19" ht="12.75">
      <c r="E425" s="38">
        <v>402</v>
      </c>
      <c r="F425" s="34">
        <f t="shared" si="83"/>
        <v>52710.5</v>
      </c>
      <c r="G425" s="40">
        <f t="shared" si="77"/>
        <v>0</v>
      </c>
      <c r="H425" s="40">
        <f t="shared" si="78"/>
        <v>0</v>
      </c>
      <c r="I425" s="40">
        <f t="shared" si="84"/>
        <v>-63883</v>
      </c>
      <c r="J425" s="48">
        <f t="shared" si="74"/>
        <v>10000</v>
      </c>
      <c r="K425" s="48">
        <f t="shared" si="75"/>
        <v>5044</v>
      </c>
      <c r="L425" s="48">
        <f t="shared" si="76"/>
        <v>10000</v>
      </c>
      <c r="M425" s="48">
        <f>IF(F425&lt;=$D$14,G425,M424-M424*'Pension Plotter'!$H$9/1200)</f>
        <v>6087.426697442919</v>
      </c>
      <c r="N425" s="112">
        <f t="shared" si="79"/>
        <v>19044</v>
      </c>
      <c r="O425" s="48">
        <f t="shared" si="80"/>
        <v>0</v>
      </c>
      <c r="P425" s="48">
        <f t="shared" si="81"/>
        <v>4000</v>
      </c>
      <c r="Q425" s="48">
        <f>IF(F425&lt;=$D$14,0,'Input Tab'!$C$10*12)</f>
        <v>3000</v>
      </c>
      <c r="R425" s="48">
        <f t="shared" si="73"/>
        <v>94000</v>
      </c>
      <c r="S425" s="48">
        <f t="shared" si="82"/>
        <v>0</v>
      </c>
    </row>
    <row r="426" spans="5:19" ht="12.75">
      <c r="E426" s="38">
        <v>403</v>
      </c>
      <c r="F426" s="34">
        <f t="shared" si="83"/>
        <v>52741</v>
      </c>
      <c r="G426" s="40">
        <f t="shared" si="77"/>
        <v>0</v>
      </c>
      <c r="H426" s="40">
        <f t="shared" si="78"/>
        <v>0</v>
      </c>
      <c r="I426" s="40">
        <f t="shared" si="84"/>
        <v>-64133</v>
      </c>
      <c r="J426" s="48">
        <f t="shared" si="74"/>
        <v>10000</v>
      </c>
      <c r="K426" s="48">
        <f t="shared" si="75"/>
        <v>5044</v>
      </c>
      <c r="L426" s="48">
        <f t="shared" si="76"/>
        <v>10000</v>
      </c>
      <c r="M426" s="48">
        <f>IF(F426&lt;=$D$14,G426,M425-M425*'Pension Plotter'!$H$9/1200)</f>
        <v>6064.598847327508</v>
      </c>
      <c r="N426" s="112">
        <f t="shared" si="79"/>
        <v>19044</v>
      </c>
      <c r="O426" s="48">
        <f t="shared" si="80"/>
        <v>0</v>
      </c>
      <c r="P426" s="48">
        <f t="shared" si="81"/>
        <v>4000</v>
      </c>
      <c r="Q426" s="48">
        <f>IF(F426&lt;=$D$14,0,'Input Tab'!$C$10*12)</f>
        <v>3000</v>
      </c>
      <c r="R426" s="48">
        <f t="shared" si="73"/>
        <v>94250</v>
      </c>
      <c r="S426" s="48">
        <f t="shared" si="82"/>
        <v>0</v>
      </c>
    </row>
    <row r="427" spans="5:19" ht="12.75">
      <c r="E427" s="38">
        <v>404</v>
      </c>
      <c r="F427" s="34">
        <f t="shared" si="83"/>
        <v>52771.5</v>
      </c>
      <c r="G427" s="40">
        <f t="shared" si="77"/>
        <v>0</v>
      </c>
      <c r="H427" s="40">
        <f t="shared" si="78"/>
        <v>0</v>
      </c>
      <c r="I427" s="40">
        <f t="shared" si="84"/>
        <v>-64383</v>
      </c>
      <c r="J427" s="48">
        <f t="shared" si="74"/>
        <v>10000</v>
      </c>
      <c r="K427" s="48">
        <f t="shared" si="75"/>
        <v>5044</v>
      </c>
      <c r="L427" s="48">
        <f t="shared" si="76"/>
        <v>10000</v>
      </c>
      <c r="M427" s="48">
        <f>IF(F427&lt;=$D$14,G427,M426-M426*'Pension Plotter'!$H$9/1200)</f>
        <v>6041.85660165003</v>
      </c>
      <c r="N427" s="112">
        <f t="shared" si="79"/>
        <v>19044</v>
      </c>
      <c r="O427" s="48">
        <f t="shared" si="80"/>
        <v>0</v>
      </c>
      <c r="P427" s="48">
        <f t="shared" si="81"/>
        <v>4000</v>
      </c>
      <c r="Q427" s="48">
        <f>IF(F427&lt;=$D$14,0,'Input Tab'!$C$10*12)</f>
        <v>3000</v>
      </c>
      <c r="R427" s="48">
        <f t="shared" si="73"/>
        <v>94500</v>
      </c>
      <c r="S427" s="48">
        <f t="shared" si="82"/>
        <v>0</v>
      </c>
    </row>
    <row r="428" spans="5:19" ht="12.75">
      <c r="E428" s="38">
        <v>405</v>
      </c>
      <c r="F428" s="34">
        <f t="shared" si="83"/>
        <v>52802</v>
      </c>
      <c r="G428" s="40">
        <f t="shared" si="77"/>
        <v>0</v>
      </c>
      <c r="H428" s="40">
        <f t="shared" si="78"/>
        <v>0</v>
      </c>
      <c r="I428" s="40">
        <f t="shared" si="84"/>
        <v>-64633</v>
      </c>
      <c r="J428" s="48">
        <f t="shared" si="74"/>
        <v>10000</v>
      </c>
      <c r="K428" s="48">
        <f t="shared" si="75"/>
        <v>5044</v>
      </c>
      <c r="L428" s="48">
        <f t="shared" si="76"/>
        <v>10000</v>
      </c>
      <c r="M428" s="48">
        <f>IF(F428&lt;=$D$14,G428,M427-M427*'Pension Plotter'!$H$9/1200)</f>
        <v>6019.1996393938425</v>
      </c>
      <c r="N428" s="112">
        <f t="shared" si="79"/>
        <v>19044</v>
      </c>
      <c r="O428" s="48">
        <f t="shared" si="80"/>
        <v>0</v>
      </c>
      <c r="P428" s="48">
        <f t="shared" si="81"/>
        <v>4000</v>
      </c>
      <c r="Q428" s="48">
        <f>IF(F428&lt;=$D$14,0,'Input Tab'!$C$10*12)</f>
        <v>3000</v>
      </c>
      <c r="R428" s="48">
        <f t="shared" si="73"/>
        <v>94750</v>
      </c>
      <c r="S428" s="48">
        <f t="shared" si="82"/>
        <v>0</v>
      </c>
    </row>
    <row r="429" spans="5:19" ht="12.75">
      <c r="E429" s="38">
        <v>406</v>
      </c>
      <c r="F429" s="34">
        <f t="shared" si="83"/>
        <v>52832.5</v>
      </c>
      <c r="G429" s="40">
        <f t="shared" si="77"/>
        <v>0</v>
      </c>
      <c r="H429" s="40">
        <f t="shared" si="78"/>
        <v>0</v>
      </c>
      <c r="I429" s="40">
        <f t="shared" si="84"/>
        <v>-64883</v>
      </c>
      <c r="J429" s="48">
        <f t="shared" si="74"/>
        <v>10000</v>
      </c>
      <c r="K429" s="48">
        <f t="shared" si="75"/>
        <v>5044</v>
      </c>
      <c r="L429" s="48">
        <f t="shared" si="76"/>
        <v>10000</v>
      </c>
      <c r="M429" s="48">
        <f>IF(F429&lt;=$D$14,G429,M428-M428*'Pension Plotter'!$H$9/1200)</f>
        <v>5996.6276407461155</v>
      </c>
      <c r="N429" s="112">
        <f t="shared" si="79"/>
        <v>19044</v>
      </c>
      <c r="O429" s="48">
        <f t="shared" si="80"/>
        <v>0</v>
      </c>
      <c r="P429" s="48">
        <f t="shared" si="81"/>
        <v>4000</v>
      </c>
      <c r="Q429" s="48">
        <f>IF(F429&lt;=$D$14,0,'Input Tab'!$C$10*12)</f>
        <v>3000</v>
      </c>
      <c r="R429" s="48">
        <f aca="true" t="shared" si="85" ref="R429:R492">Q429/12+R428</f>
        <v>95000</v>
      </c>
      <c r="S429" s="48">
        <f t="shared" si="82"/>
        <v>0</v>
      </c>
    </row>
    <row r="430" spans="5:19" ht="12.75">
      <c r="E430" s="38">
        <v>407</v>
      </c>
      <c r="F430" s="34">
        <f t="shared" si="83"/>
        <v>52863</v>
      </c>
      <c r="G430" s="40">
        <f t="shared" si="77"/>
        <v>0</v>
      </c>
      <c r="H430" s="40">
        <f t="shared" si="78"/>
        <v>0</v>
      </c>
      <c r="I430" s="40">
        <f t="shared" si="84"/>
        <v>-65133</v>
      </c>
      <c r="J430" s="48">
        <f t="shared" si="74"/>
        <v>10000</v>
      </c>
      <c r="K430" s="48">
        <f t="shared" si="75"/>
        <v>5044</v>
      </c>
      <c r="L430" s="48">
        <f t="shared" si="76"/>
        <v>10000</v>
      </c>
      <c r="M430" s="48">
        <f>IF(F430&lt;=$D$14,G430,M429-M429*'Pension Plotter'!$H$9/1200)</f>
        <v>5974.140287093318</v>
      </c>
      <c r="N430" s="112">
        <f t="shared" si="79"/>
        <v>19044</v>
      </c>
      <c r="O430" s="48">
        <f t="shared" si="80"/>
        <v>0</v>
      </c>
      <c r="P430" s="48">
        <f t="shared" si="81"/>
        <v>4000</v>
      </c>
      <c r="Q430" s="48">
        <f>IF(F430&lt;=$D$14,0,'Input Tab'!$C$10*12)</f>
        <v>3000</v>
      </c>
      <c r="R430" s="48">
        <f t="shared" si="85"/>
        <v>95250</v>
      </c>
      <c r="S430" s="48">
        <f t="shared" si="82"/>
        <v>0</v>
      </c>
    </row>
    <row r="431" spans="5:19" ht="12.75">
      <c r="E431" s="38">
        <v>408</v>
      </c>
      <c r="F431" s="34">
        <f t="shared" si="83"/>
        <v>52893.5</v>
      </c>
      <c r="G431" s="40">
        <f t="shared" si="77"/>
        <v>0</v>
      </c>
      <c r="H431" s="40">
        <f t="shared" si="78"/>
        <v>0</v>
      </c>
      <c r="I431" s="40">
        <f t="shared" si="84"/>
        <v>-65383</v>
      </c>
      <c r="J431" s="48">
        <f t="shared" si="74"/>
        <v>10000</v>
      </c>
      <c r="K431" s="48">
        <f t="shared" si="75"/>
        <v>5044</v>
      </c>
      <c r="L431" s="48">
        <f t="shared" si="76"/>
        <v>10000</v>
      </c>
      <c r="M431" s="48">
        <f>IF(F431&lt;=$D$14,G431,M430-M430*'Pension Plotter'!$H$9/1200)</f>
        <v>5951.737261016718</v>
      </c>
      <c r="N431" s="112">
        <f t="shared" si="79"/>
        <v>19044</v>
      </c>
      <c r="O431" s="48">
        <f t="shared" si="80"/>
        <v>0</v>
      </c>
      <c r="P431" s="48">
        <f t="shared" si="81"/>
        <v>4000</v>
      </c>
      <c r="Q431" s="48">
        <f>IF(F431&lt;=$D$14,0,'Input Tab'!$C$10*12)</f>
        <v>3000</v>
      </c>
      <c r="R431" s="48">
        <f t="shared" si="85"/>
        <v>95500</v>
      </c>
      <c r="S431" s="48">
        <f t="shared" si="82"/>
        <v>0</v>
      </c>
    </row>
    <row r="432" spans="5:19" ht="12.75">
      <c r="E432" s="38">
        <v>409</v>
      </c>
      <c r="F432" s="34">
        <f t="shared" si="83"/>
        <v>52924</v>
      </c>
      <c r="G432" s="40">
        <f t="shared" si="77"/>
        <v>0</v>
      </c>
      <c r="H432" s="40">
        <f t="shared" si="78"/>
        <v>0</v>
      </c>
      <c r="I432" s="40">
        <f t="shared" si="84"/>
        <v>-65633</v>
      </c>
      <c r="J432" s="48">
        <f t="shared" si="74"/>
        <v>10000</v>
      </c>
      <c r="K432" s="48">
        <f t="shared" si="75"/>
        <v>5044</v>
      </c>
      <c r="L432" s="48">
        <f t="shared" si="76"/>
        <v>10000</v>
      </c>
      <c r="M432" s="48">
        <f>IF(F432&lt;=$D$14,G432,M431-M431*'Pension Plotter'!$H$9/1200)</f>
        <v>5929.418246287905</v>
      </c>
      <c r="N432" s="112">
        <f t="shared" si="79"/>
        <v>19044</v>
      </c>
      <c r="O432" s="48">
        <f t="shared" si="80"/>
        <v>0</v>
      </c>
      <c r="P432" s="48">
        <f t="shared" si="81"/>
        <v>4000</v>
      </c>
      <c r="Q432" s="48">
        <f>IF(F432&lt;=$D$14,0,'Input Tab'!$C$10*12)</f>
        <v>3000</v>
      </c>
      <c r="R432" s="48">
        <f t="shared" si="85"/>
        <v>95750</v>
      </c>
      <c r="S432" s="48">
        <f t="shared" si="82"/>
        <v>0</v>
      </c>
    </row>
    <row r="433" spans="5:19" ht="12.75">
      <c r="E433" s="38">
        <v>410</v>
      </c>
      <c r="F433" s="34">
        <f t="shared" si="83"/>
        <v>52954.5</v>
      </c>
      <c r="G433" s="40">
        <f t="shared" si="77"/>
        <v>0</v>
      </c>
      <c r="H433" s="40">
        <f t="shared" si="78"/>
        <v>0</v>
      </c>
      <c r="I433" s="40">
        <f t="shared" si="84"/>
        <v>-65883</v>
      </c>
      <c r="J433" s="48">
        <f t="shared" si="74"/>
        <v>10000</v>
      </c>
      <c r="K433" s="48">
        <f t="shared" si="75"/>
        <v>5044</v>
      </c>
      <c r="L433" s="48">
        <f t="shared" si="76"/>
        <v>10000</v>
      </c>
      <c r="M433" s="48">
        <f>IF(F433&lt;=$D$14,G433,M432-M432*'Pension Plotter'!$H$9/1200)</f>
        <v>5907.182927864325</v>
      </c>
      <c r="N433" s="112">
        <f t="shared" si="79"/>
        <v>19044</v>
      </c>
      <c r="O433" s="48">
        <f t="shared" si="80"/>
        <v>0</v>
      </c>
      <c r="P433" s="48">
        <f t="shared" si="81"/>
        <v>4000</v>
      </c>
      <c r="Q433" s="48">
        <f>IF(F433&lt;=$D$14,0,'Input Tab'!$C$10*12)</f>
        <v>3000</v>
      </c>
      <c r="R433" s="48">
        <f t="shared" si="85"/>
        <v>96000</v>
      </c>
      <c r="S433" s="48">
        <f t="shared" si="82"/>
        <v>0</v>
      </c>
    </row>
    <row r="434" spans="5:19" ht="12.75">
      <c r="E434" s="38">
        <v>411</v>
      </c>
      <c r="F434" s="34">
        <f t="shared" si="83"/>
        <v>52985</v>
      </c>
      <c r="G434" s="40">
        <f t="shared" si="77"/>
        <v>0</v>
      </c>
      <c r="H434" s="40">
        <f t="shared" si="78"/>
        <v>0</v>
      </c>
      <c r="I434" s="40">
        <f t="shared" si="84"/>
        <v>-66133</v>
      </c>
      <c r="J434" s="48">
        <f t="shared" si="74"/>
        <v>10000</v>
      </c>
      <c r="K434" s="48">
        <f t="shared" si="75"/>
        <v>5044</v>
      </c>
      <c r="L434" s="48">
        <f t="shared" si="76"/>
        <v>10000</v>
      </c>
      <c r="M434" s="48">
        <f>IF(F434&lt;=$D$14,G434,M433-M433*'Pension Plotter'!$H$9/1200)</f>
        <v>5885.030991884834</v>
      </c>
      <c r="N434" s="112">
        <f t="shared" si="79"/>
        <v>19044</v>
      </c>
      <c r="O434" s="48">
        <f t="shared" si="80"/>
        <v>0</v>
      </c>
      <c r="P434" s="48">
        <f t="shared" si="81"/>
        <v>4000</v>
      </c>
      <c r="Q434" s="48">
        <f>IF(F434&lt;=$D$14,0,'Input Tab'!$C$10*12)</f>
        <v>3000</v>
      </c>
      <c r="R434" s="48">
        <f t="shared" si="85"/>
        <v>96250</v>
      </c>
      <c r="S434" s="48">
        <f t="shared" si="82"/>
        <v>0</v>
      </c>
    </row>
    <row r="435" spans="5:19" ht="12.75">
      <c r="E435" s="38">
        <v>412</v>
      </c>
      <c r="F435" s="34">
        <f t="shared" si="83"/>
        <v>53015.5</v>
      </c>
      <c r="G435" s="40">
        <f t="shared" si="77"/>
        <v>0</v>
      </c>
      <c r="H435" s="40">
        <f t="shared" si="78"/>
        <v>0</v>
      </c>
      <c r="I435" s="40">
        <f t="shared" si="84"/>
        <v>-66383</v>
      </c>
      <c r="J435" s="48">
        <f t="shared" si="74"/>
        <v>10000</v>
      </c>
      <c r="K435" s="48">
        <f t="shared" si="75"/>
        <v>5044</v>
      </c>
      <c r="L435" s="48">
        <f t="shared" si="76"/>
        <v>10000</v>
      </c>
      <c r="M435" s="48">
        <f>IF(F435&lt;=$D$14,G435,M434-M434*'Pension Plotter'!$H$9/1200)</f>
        <v>5862.962125665266</v>
      </c>
      <c r="N435" s="112">
        <f t="shared" si="79"/>
        <v>19044</v>
      </c>
      <c r="O435" s="48">
        <f t="shared" si="80"/>
        <v>0</v>
      </c>
      <c r="P435" s="48">
        <f t="shared" si="81"/>
        <v>4000</v>
      </c>
      <c r="Q435" s="48">
        <f>IF(F435&lt;=$D$14,0,'Input Tab'!$C$10*12)</f>
        <v>3000</v>
      </c>
      <c r="R435" s="48">
        <f t="shared" si="85"/>
        <v>96500</v>
      </c>
      <c r="S435" s="48">
        <f t="shared" si="82"/>
        <v>0</v>
      </c>
    </row>
    <row r="436" spans="5:19" ht="12.75">
      <c r="E436" s="38">
        <v>413</v>
      </c>
      <c r="F436" s="34">
        <f t="shared" si="83"/>
        <v>53046</v>
      </c>
      <c r="G436" s="40">
        <f t="shared" si="77"/>
        <v>0</v>
      </c>
      <c r="H436" s="40">
        <f t="shared" si="78"/>
        <v>0</v>
      </c>
      <c r="I436" s="40">
        <f t="shared" si="84"/>
        <v>-66633</v>
      </c>
      <c r="J436" s="48">
        <f t="shared" si="74"/>
        <v>10000</v>
      </c>
      <c r="K436" s="48">
        <f t="shared" si="75"/>
        <v>5044</v>
      </c>
      <c r="L436" s="48">
        <f t="shared" si="76"/>
        <v>10000</v>
      </c>
      <c r="M436" s="48">
        <f>IF(F436&lt;=$D$14,G436,M435-M435*'Pension Plotter'!$H$9/1200)</f>
        <v>5840.976017694022</v>
      </c>
      <c r="N436" s="112">
        <f t="shared" si="79"/>
        <v>19044</v>
      </c>
      <c r="O436" s="48">
        <f t="shared" si="80"/>
        <v>0</v>
      </c>
      <c r="P436" s="48">
        <f t="shared" si="81"/>
        <v>4000</v>
      </c>
      <c r="Q436" s="48">
        <f>IF(F436&lt;=$D$14,0,'Input Tab'!$C$10*12)</f>
        <v>3000</v>
      </c>
      <c r="R436" s="48">
        <f t="shared" si="85"/>
        <v>96750</v>
      </c>
      <c r="S436" s="48">
        <f t="shared" si="82"/>
        <v>0</v>
      </c>
    </row>
    <row r="437" spans="5:19" ht="12.75">
      <c r="E437" s="38">
        <v>414</v>
      </c>
      <c r="F437" s="34">
        <f t="shared" si="83"/>
        <v>53076.5</v>
      </c>
      <c r="G437" s="40">
        <f t="shared" si="77"/>
        <v>0</v>
      </c>
      <c r="H437" s="40">
        <f t="shared" si="78"/>
        <v>0</v>
      </c>
      <c r="I437" s="40">
        <f t="shared" si="84"/>
        <v>-66883</v>
      </c>
      <c r="J437" s="48">
        <f t="shared" si="74"/>
        <v>10000</v>
      </c>
      <c r="K437" s="48">
        <f t="shared" si="75"/>
        <v>5044</v>
      </c>
      <c r="L437" s="48">
        <f t="shared" si="76"/>
        <v>10000</v>
      </c>
      <c r="M437" s="48">
        <f>IF(F437&lt;=$D$14,G437,M436-M436*'Pension Plotter'!$H$9/1200)</f>
        <v>5819.07235762767</v>
      </c>
      <c r="N437" s="112">
        <f t="shared" si="79"/>
        <v>19044</v>
      </c>
      <c r="O437" s="48">
        <f t="shared" si="80"/>
        <v>0</v>
      </c>
      <c r="P437" s="48">
        <f t="shared" si="81"/>
        <v>4000</v>
      </c>
      <c r="Q437" s="48">
        <f>IF(F437&lt;=$D$14,0,'Input Tab'!$C$10*12)</f>
        <v>3000</v>
      </c>
      <c r="R437" s="48">
        <f t="shared" si="85"/>
        <v>97000</v>
      </c>
      <c r="S437" s="48">
        <f t="shared" si="82"/>
        <v>0</v>
      </c>
    </row>
    <row r="438" spans="5:19" ht="12.75">
      <c r="E438" s="38">
        <v>415</v>
      </c>
      <c r="F438" s="34">
        <f t="shared" si="83"/>
        <v>53107</v>
      </c>
      <c r="G438" s="40">
        <f t="shared" si="77"/>
        <v>0</v>
      </c>
      <c r="H438" s="40">
        <f t="shared" si="78"/>
        <v>0</v>
      </c>
      <c r="I438" s="40">
        <f t="shared" si="84"/>
        <v>-67133</v>
      </c>
      <c r="J438" s="48">
        <f t="shared" si="74"/>
        <v>10000</v>
      </c>
      <c r="K438" s="48">
        <f t="shared" si="75"/>
        <v>5044</v>
      </c>
      <c r="L438" s="48">
        <f t="shared" si="76"/>
        <v>10000</v>
      </c>
      <c r="M438" s="48">
        <f>IF(F438&lt;=$D$14,G438,M437-M437*'Pension Plotter'!$H$9/1200)</f>
        <v>5797.250836286566</v>
      </c>
      <c r="N438" s="112">
        <f t="shared" si="79"/>
        <v>19044</v>
      </c>
      <c r="O438" s="48">
        <f t="shared" si="80"/>
        <v>0</v>
      </c>
      <c r="P438" s="48">
        <f t="shared" si="81"/>
        <v>4000</v>
      </c>
      <c r="Q438" s="48">
        <f>IF(F438&lt;=$D$14,0,'Input Tab'!$C$10*12)</f>
        <v>3000</v>
      </c>
      <c r="R438" s="48">
        <f t="shared" si="85"/>
        <v>97250</v>
      </c>
      <c r="S438" s="48">
        <f t="shared" si="82"/>
        <v>0</v>
      </c>
    </row>
    <row r="439" spans="5:19" ht="12.75">
      <c r="E439" s="38">
        <v>416</v>
      </c>
      <c r="F439" s="34">
        <f t="shared" si="83"/>
        <v>53137.5</v>
      </c>
      <c r="G439" s="40">
        <f t="shared" si="77"/>
        <v>0</v>
      </c>
      <c r="H439" s="40">
        <f t="shared" si="78"/>
        <v>0</v>
      </c>
      <c r="I439" s="40">
        <f t="shared" si="84"/>
        <v>-67383</v>
      </c>
      <c r="J439" s="48">
        <f t="shared" si="74"/>
        <v>10000</v>
      </c>
      <c r="K439" s="48">
        <f t="shared" si="75"/>
        <v>5044</v>
      </c>
      <c r="L439" s="48">
        <f t="shared" si="76"/>
        <v>10000</v>
      </c>
      <c r="M439" s="48">
        <f>IF(F439&lt;=$D$14,G439,M438-M438*'Pension Plotter'!$H$9/1200)</f>
        <v>5775.511145650491</v>
      </c>
      <c r="N439" s="112">
        <f t="shared" si="79"/>
        <v>19044</v>
      </c>
      <c r="O439" s="48">
        <f t="shared" si="80"/>
        <v>0</v>
      </c>
      <c r="P439" s="48">
        <f t="shared" si="81"/>
        <v>4000</v>
      </c>
      <c r="Q439" s="48">
        <f>IF(F439&lt;=$D$14,0,'Input Tab'!$C$10*12)</f>
        <v>3000</v>
      </c>
      <c r="R439" s="48">
        <f t="shared" si="85"/>
        <v>97500</v>
      </c>
      <c r="S439" s="48">
        <f t="shared" si="82"/>
        <v>0</v>
      </c>
    </row>
    <row r="440" spans="5:19" ht="12.75">
      <c r="E440" s="38">
        <v>417</v>
      </c>
      <c r="F440" s="34">
        <f t="shared" si="83"/>
        <v>53168</v>
      </c>
      <c r="G440" s="40">
        <f t="shared" si="77"/>
        <v>0</v>
      </c>
      <c r="H440" s="40">
        <f t="shared" si="78"/>
        <v>0</v>
      </c>
      <c r="I440" s="40">
        <f t="shared" si="84"/>
        <v>-67633</v>
      </c>
      <c r="J440" s="48">
        <f t="shared" si="74"/>
        <v>10000</v>
      </c>
      <c r="K440" s="48">
        <f t="shared" si="75"/>
        <v>5044</v>
      </c>
      <c r="L440" s="48">
        <f t="shared" si="76"/>
        <v>10000</v>
      </c>
      <c r="M440" s="48">
        <f>IF(F440&lt;=$D$14,G440,M439-M439*'Pension Plotter'!$H$9/1200)</f>
        <v>5753.852978854302</v>
      </c>
      <c r="N440" s="112">
        <f t="shared" si="79"/>
        <v>19044</v>
      </c>
      <c r="O440" s="48">
        <f t="shared" si="80"/>
        <v>0</v>
      </c>
      <c r="P440" s="48">
        <f t="shared" si="81"/>
        <v>4000</v>
      </c>
      <c r="Q440" s="48">
        <f>IF(F440&lt;=$D$14,0,'Input Tab'!$C$10*12)</f>
        <v>3000</v>
      </c>
      <c r="R440" s="48">
        <f t="shared" si="85"/>
        <v>97750</v>
      </c>
      <c r="S440" s="48">
        <f t="shared" si="82"/>
        <v>0</v>
      </c>
    </row>
    <row r="441" spans="5:19" ht="12.75">
      <c r="E441" s="38">
        <v>418</v>
      </c>
      <c r="F441" s="34">
        <f t="shared" si="83"/>
        <v>53198.5</v>
      </c>
      <c r="G441" s="40">
        <f t="shared" si="77"/>
        <v>0</v>
      </c>
      <c r="H441" s="40">
        <f t="shared" si="78"/>
        <v>0</v>
      </c>
      <c r="I441" s="40">
        <f t="shared" si="84"/>
        <v>-67883</v>
      </c>
      <c r="J441" s="48">
        <f t="shared" si="74"/>
        <v>10000</v>
      </c>
      <c r="K441" s="48">
        <f t="shared" si="75"/>
        <v>5044</v>
      </c>
      <c r="L441" s="48">
        <f t="shared" si="76"/>
        <v>10000</v>
      </c>
      <c r="M441" s="48">
        <f>IF(F441&lt;=$D$14,G441,M440-M440*'Pension Plotter'!$H$9/1200)</f>
        <v>5732.276030183598</v>
      </c>
      <c r="N441" s="112">
        <f t="shared" si="79"/>
        <v>19044</v>
      </c>
      <c r="O441" s="48">
        <f t="shared" si="80"/>
        <v>0</v>
      </c>
      <c r="P441" s="48">
        <f t="shared" si="81"/>
        <v>4000</v>
      </c>
      <c r="Q441" s="48">
        <f>IF(F441&lt;=$D$14,0,'Input Tab'!$C$10*12)</f>
        <v>3000</v>
      </c>
      <c r="R441" s="48">
        <f t="shared" si="85"/>
        <v>98000</v>
      </c>
      <c r="S441" s="48">
        <f t="shared" si="82"/>
        <v>0</v>
      </c>
    </row>
    <row r="442" spans="5:19" ht="12.75">
      <c r="E442" s="38">
        <v>419</v>
      </c>
      <c r="F442" s="34">
        <f t="shared" si="83"/>
        <v>53229</v>
      </c>
      <c r="G442" s="40">
        <f t="shared" si="77"/>
        <v>0</v>
      </c>
      <c r="H442" s="40">
        <f t="shared" si="78"/>
        <v>0</v>
      </c>
      <c r="I442" s="40">
        <f t="shared" si="84"/>
        <v>-68133</v>
      </c>
      <c r="J442" s="48">
        <f t="shared" si="74"/>
        <v>10000</v>
      </c>
      <c r="K442" s="48">
        <f t="shared" si="75"/>
        <v>5044</v>
      </c>
      <c r="L442" s="48">
        <f t="shared" si="76"/>
        <v>10000</v>
      </c>
      <c r="M442" s="48">
        <f>IF(F442&lt;=$D$14,G442,M441-M441*'Pension Plotter'!$H$9/1200)</f>
        <v>5710.779995070409</v>
      </c>
      <c r="N442" s="112">
        <f t="shared" si="79"/>
        <v>19044</v>
      </c>
      <c r="O442" s="48">
        <f t="shared" si="80"/>
        <v>0</v>
      </c>
      <c r="P442" s="48">
        <f t="shared" si="81"/>
        <v>4000</v>
      </c>
      <c r="Q442" s="48">
        <f>IF(F442&lt;=$D$14,0,'Input Tab'!$C$10*12)</f>
        <v>3000</v>
      </c>
      <c r="R442" s="48">
        <f t="shared" si="85"/>
        <v>98250</v>
      </c>
      <c r="S442" s="48">
        <f t="shared" si="82"/>
        <v>0</v>
      </c>
    </row>
    <row r="443" spans="5:19" ht="12.75">
      <c r="E443" s="38">
        <v>420</v>
      </c>
      <c r="F443" s="34">
        <f t="shared" si="83"/>
        <v>53259.5</v>
      </c>
      <c r="G443" s="40">
        <f t="shared" si="77"/>
        <v>0</v>
      </c>
      <c r="H443" s="40">
        <f t="shared" si="78"/>
        <v>0</v>
      </c>
      <c r="I443" s="40">
        <f t="shared" si="84"/>
        <v>-68383</v>
      </c>
      <c r="J443" s="48">
        <f t="shared" si="74"/>
        <v>10000</v>
      </c>
      <c r="K443" s="48">
        <f t="shared" si="75"/>
        <v>5044</v>
      </c>
      <c r="L443" s="48">
        <f t="shared" si="76"/>
        <v>10000</v>
      </c>
      <c r="M443" s="48">
        <f>IF(F443&lt;=$D$14,G443,M442-M442*'Pension Plotter'!$H$9/1200)</f>
        <v>5689.364570088896</v>
      </c>
      <c r="N443" s="112">
        <f t="shared" si="79"/>
        <v>19044</v>
      </c>
      <c r="O443" s="48">
        <f t="shared" si="80"/>
        <v>0</v>
      </c>
      <c r="P443" s="48">
        <f t="shared" si="81"/>
        <v>4000</v>
      </c>
      <c r="Q443" s="48">
        <f>IF(F443&lt;=$D$14,0,'Input Tab'!$C$10*12)</f>
        <v>3000</v>
      </c>
      <c r="R443" s="48">
        <f t="shared" si="85"/>
        <v>98500</v>
      </c>
      <c r="S443" s="48">
        <f t="shared" si="82"/>
        <v>0</v>
      </c>
    </row>
    <row r="444" spans="5:19" ht="12.75">
      <c r="E444" s="38">
        <v>421</v>
      </c>
      <c r="F444" s="34">
        <f t="shared" si="83"/>
        <v>53290</v>
      </c>
      <c r="G444" s="40">
        <f t="shared" si="77"/>
        <v>0</v>
      </c>
      <c r="H444" s="40">
        <f t="shared" si="78"/>
        <v>0</v>
      </c>
      <c r="I444" s="40">
        <f t="shared" si="84"/>
        <v>-68633</v>
      </c>
      <c r="J444" s="48">
        <f t="shared" si="74"/>
        <v>10000</v>
      </c>
      <c r="K444" s="48">
        <f t="shared" si="75"/>
        <v>5044</v>
      </c>
      <c r="L444" s="48">
        <f t="shared" si="76"/>
        <v>10000</v>
      </c>
      <c r="M444" s="48">
        <f>IF(F444&lt;=$D$14,G444,M443-M443*'Pension Plotter'!$H$9/1200)</f>
        <v>5668.029452951062</v>
      </c>
      <c r="N444" s="112">
        <f t="shared" si="79"/>
        <v>19044</v>
      </c>
      <c r="O444" s="48">
        <f t="shared" si="80"/>
        <v>0</v>
      </c>
      <c r="P444" s="48">
        <f t="shared" si="81"/>
        <v>4000</v>
      </c>
      <c r="Q444" s="48">
        <f>IF(F444&lt;=$D$14,0,'Input Tab'!$C$10*12)</f>
        <v>3000</v>
      </c>
      <c r="R444" s="48">
        <f t="shared" si="85"/>
        <v>98750</v>
      </c>
      <c r="S444" s="48">
        <f t="shared" si="82"/>
        <v>0</v>
      </c>
    </row>
    <row r="445" spans="5:19" ht="12.75">
      <c r="E445" s="38">
        <v>422</v>
      </c>
      <c r="F445" s="34">
        <f t="shared" si="83"/>
        <v>53320.5</v>
      </c>
      <c r="G445" s="40">
        <f t="shared" si="77"/>
        <v>0</v>
      </c>
      <c r="H445" s="40">
        <f t="shared" si="78"/>
        <v>0</v>
      </c>
      <c r="I445" s="40">
        <f t="shared" si="84"/>
        <v>-68883</v>
      </c>
      <c r="J445" s="48">
        <f t="shared" si="74"/>
        <v>10000</v>
      </c>
      <c r="K445" s="48">
        <f t="shared" si="75"/>
        <v>5044</v>
      </c>
      <c r="L445" s="48">
        <f t="shared" si="76"/>
        <v>10000</v>
      </c>
      <c r="M445" s="48">
        <f>IF(F445&lt;=$D$14,G445,M444-M444*'Pension Plotter'!$H$9/1200)</f>
        <v>5646.7743425024955</v>
      </c>
      <c r="N445" s="112">
        <f t="shared" si="79"/>
        <v>19044</v>
      </c>
      <c r="O445" s="48">
        <f t="shared" si="80"/>
        <v>0</v>
      </c>
      <c r="P445" s="48">
        <f t="shared" si="81"/>
        <v>4000</v>
      </c>
      <c r="Q445" s="48">
        <f>IF(F445&lt;=$D$14,0,'Input Tab'!$C$10*12)</f>
        <v>3000</v>
      </c>
      <c r="R445" s="48">
        <f t="shared" si="85"/>
        <v>99000</v>
      </c>
      <c r="S445" s="48">
        <f t="shared" si="82"/>
        <v>0</v>
      </c>
    </row>
    <row r="446" spans="5:19" ht="12.75">
      <c r="E446" s="38">
        <v>423</v>
      </c>
      <c r="F446" s="34">
        <f t="shared" si="83"/>
        <v>53351</v>
      </c>
      <c r="G446" s="40">
        <f t="shared" si="77"/>
        <v>0</v>
      </c>
      <c r="H446" s="40">
        <f t="shared" si="78"/>
        <v>0</v>
      </c>
      <c r="I446" s="40">
        <f t="shared" si="84"/>
        <v>-69133</v>
      </c>
      <c r="J446" s="48">
        <f t="shared" si="74"/>
        <v>10000</v>
      </c>
      <c r="K446" s="48">
        <f t="shared" si="75"/>
        <v>5044</v>
      </c>
      <c r="L446" s="48">
        <f t="shared" si="76"/>
        <v>10000</v>
      </c>
      <c r="M446" s="48">
        <f>IF(F446&lt;=$D$14,G446,M445-M445*'Pension Plotter'!$H$9/1200)</f>
        <v>5625.598938718111</v>
      </c>
      <c r="N446" s="112">
        <f t="shared" si="79"/>
        <v>19044</v>
      </c>
      <c r="O446" s="48">
        <f t="shared" si="80"/>
        <v>0</v>
      </c>
      <c r="P446" s="48">
        <f t="shared" si="81"/>
        <v>4000</v>
      </c>
      <c r="Q446" s="48">
        <f>IF(F446&lt;=$D$14,0,'Input Tab'!$C$10*12)</f>
        <v>3000</v>
      </c>
      <c r="R446" s="48">
        <f t="shared" si="85"/>
        <v>99250</v>
      </c>
      <c r="S446" s="48">
        <f t="shared" si="82"/>
        <v>0</v>
      </c>
    </row>
    <row r="447" spans="5:19" ht="12.75">
      <c r="E447" s="38">
        <v>424</v>
      </c>
      <c r="F447" s="34">
        <f t="shared" si="83"/>
        <v>53381.5</v>
      </c>
      <c r="G447" s="40">
        <f t="shared" si="77"/>
        <v>0</v>
      </c>
      <c r="H447" s="40">
        <f t="shared" si="78"/>
        <v>0</v>
      </c>
      <c r="I447" s="40">
        <f t="shared" si="84"/>
        <v>-69383</v>
      </c>
      <c r="J447" s="48">
        <f aca="true" t="shared" si="86" ref="J447:J510">IF(I447&gt;=$D$13,I447,$D$13)</f>
        <v>10000</v>
      </c>
      <c r="K447" s="48">
        <f t="shared" si="75"/>
        <v>5044</v>
      </c>
      <c r="L447" s="48">
        <f t="shared" si="76"/>
        <v>10000</v>
      </c>
      <c r="M447" s="48">
        <f>IF(F447&lt;=$D$14,G447,M446-M446*'Pension Plotter'!$H$9/1200)</f>
        <v>5604.502942697918</v>
      </c>
      <c r="N447" s="112">
        <f t="shared" si="79"/>
        <v>19044</v>
      </c>
      <c r="O447" s="48">
        <f t="shared" si="80"/>
        <v>0</v>
      </c>
      <c r="P447" s="48">
        <f t="shared" si="81"/>
        <v>4000</v>
      </c>
      <c r="Q447" s="48">
        <f>IF(F447&lt;=$D$14,0,'Input Tab'!$C$10*12)</f>
        <v>3000</v>
      </c>
      <c r="R447" s="48">
        <f t="shared" si="85"/>
        <v>99500</v>
      </c>
      <c r="S447" s="48">
        <f t="shared" si="82"/>
        <v>0</v>
      </c>
    </row>
    <row r="448" spans="5:19" ht="12.75">
      <c r="E448" s="38">
        <v>425</v>
      </c>
      <c r="F448" s="34">
        <f t="shared" si="83"/>
        <v>53412</v>
      </c>
      <c r="G448" s="40">
        <f t="shared" si="77"/>
        <v>0</v>
      </c>
      <c r="H448" s="40">
        <f t="shared" si="78"/>
        <v>0</v>
      </c>
      <c r="I448" s="40">
        <f t="shared" si="84"/>
        <v>-69633</v>
      </c>
      <c r="J448" s="48">
        <f t="shared" si="86"/>
        <v>10000</v>
      </c>
      <c r="K448" s="48">
        <f t="shared" si="75"/>
        <v>5044</v>
      </c>
      <c r="L448" s="48">
        <f t="shared" si="76"/>
        <v>10000</v>
      </c>
      <c r="M448" s="48">
        <f>IF(F448&lt;=$D$14,G448,M447-M447*'Pension Plotter'!$H$9/1200)</f>
        <v>5583.486056662801</v>
      </c>
      <c r="N448" s="112">
        <f t="shared" si="79"/>
        <v>19044</v>
      </c>
      <c r="O448" s="48">
        <f t="shared" si="80"/>
        <v>0</v>
      </c>
      <c r="P448" s="48">
        <f t="shared" si="81"/>
        <v>4000</v>
      </c>
      <c r="Q448" s="48">
        <f>IF(F448&lt;=$D$14,0,'Input Tab'!$C$10*12)</f>
        <v>3000</v>
      </c>
      <c r="R448" s="48">
        <f t="shared" si="85"/>
        <v>99750</v>
      </c>
      <c r="S448" s="48">
        <f t="shared" si="82"/>
        <v>0</v>
      </c>
    </row>
    <row r="449" spans="5:19" ht="12.75">
      <c r="E449" s="38">
        <v>426</v>
      </c>
      <c r="F449" s="34">
        <f t="shared" si="83"/>
        <v>53442.5</v>
      </c>
      <c r="G449" s="40">
        <f t="shared" si="77"/>
        <v>0</v>
      </c>
      <c r="H449" s="40">
        <f t="shared" si="78"/>
        <v>0</v>
      </c>
      <c r="I449" s="40">
        <f t="shared" si="84"/>
        <v>-69883</v>
      </c>
      <c r="J449" s="48">
        <f t="shared" si="86"/>
        <v>10000</v>
      </c>
      <c r="K449" s="48">
        <f t="shared" si="75"/>
        <v>5044</v>
      </c>
      <c r="L449" s="48">
        <f t="shared" si="76"/>
        <v>10000</v>
      </c>
      <c r="M449" s="48">
        <f>IF(F449&lt;=$D$14,G449,M448-M448*'Pension Plotter'!$H$9/1200)</f>
        <v>5562.547983950316</v>
      </c>
      <c r="N449" s="112">
        <f t="shared" si="79"/>
        <v>19044</v>
      </c>
      <c r="O449" s="48">
        <f t="shared" si="80"/>
        <v>0</v>
      </c>
      <c r="P449" s="48">
        <f t="shared" si="81"/>
        <v>4000</v>
      </c>
      <c r="Q449" s="48">
        <f>IF(F449&lt;=$D$14,0,'Input Tab'!$C$10*12)</f>
        <v>3000</v>
      </c>
      <c r="R449" s="48">
        <f t="shared" si="85"/>
        <v>100000</v>
      </c>
      <c r="S449" s="48">
        <f t="shared" si="82"/>
        <v>0</v>
      </c>
    </row>
    <row r="450" spans="5:19" ht="12.75">
      <c r="E450" s="38">
        <v>427</v>
      </c>
      <c r="F450" s="34">
        <f t="shared" si="83"/>
        <v>53473</v>
      </c>
      <c r="G450" s="40">
        <f t="shared" si="77"/>
        <v>0</v>
      </c>
      <c r="H450" s="40">
        <f t="shared" si="78"/>
        <v>0</v>
      </c>
      <c r="I450" s="40">
        <f t="shared" si="84"/>
        <v>-70133</v>
      </c>
      <c r="J450" s="48">
        <f t="shared" si="86"/>
        <v>10000</v>
      </c>
      <c r="K450" s="48">
        <f t="shared" si="75"/>
        <v>5044</v>
      </c>
      <c r="L450" s="48">
        <f t="shared" si="76"/>
        <v>10000</v>
      </c>
      <c r="M450" s="48">
        <f>IF(F450&lt;=$D$14,G450,M449-M449*'Pension Plotter'!$H$9/1200)</f>
        <v>5541.688429010503</v>
      </c>
      <c r="N450" s="112">
        <f t="shared" si="79"/>
        <v>19044</v>
      </c>
      <c r="O450" s="48">
        <f t="shared" si="80"/>
        <v>0</v>
      </c>
      <c r="P450" s="48">
        <f t="shared" si="81"/>
        <v>4000</v>
      </c>
      <c r="Q450" s="48">
        <f>IF(F450&lt;=$D$14,0,'Input Tab'!$C$10*12)</f>
        <v>3000</v>
      </c>
      <c r="R450" s="48">
        <f t="shared" si="85"/>
        <v>100250</v>
      </c>
      <c r="S450" s="48">
        <f t="shared" si="82"/>
        <v>0</v>
      </c>
    </row>
    <row r="451" spans="5:19" ht="12.75">
      <c r="E451" s="38">
        <v>428</v>
      </c>
      <c r="F451" s="34">
        <f t="shared" si="83"/>
        <v>53503.5</v>
      </c>
      <c r="G451" s="40">
        <f t="shared" si="77"/>
        <v>0</v>
      </c>
      <c r="H451" s="40">
        <f t="shared" si="78"/>
        <v>0</v>
      </c>
      <c r="I451" s="40">
        <f t="shared" si="84"/>
        <v>-70383</v>
      </c>
      <c r="J451" s="48">
        <f t="shared" si="86"/>
        <v>10000</v>
      </c>
      <c r="K451" s="48">
        <f t="shared" si="75"/>
        <v>5044</v>
      </c>
      <c r="L451" s="48">
        <f t="shared" si="76"/>
        <v>10000</v>
      </c>
      <c r="M451" s="48">
        <f>IF(F451&lt;=$D$14,G451,M450-M450*'Pension Plotter'!$H$9/1200)</f>
        <v>5520.907097401713</v>
      </c>
      <c r="N451" s="112">
        <f t="shared" si="79"/>
        <v>19044</v>
      </c>
      <c r="O451" s="48">
        <f t="shared" si="80"/>
        <v>0</v>
      </c>
      <c r="P451" s="48">
        <f t="shared" si="81"/>
        <v>4000</v>
      </c>
      <c r="Q451" s="48">
        <f>IF(F451&lt;=$D$14,0,'Input Tab'!$C$10*12)</f>
        <v>3000</v>
      </c>
      <c r="R451" s="48">
        <f t="shared" si="85"/>
        <v>100500</v>
      </c>
      <c r="S451" s="48">
        <f t="shared" si="82"/>
        <v>0</v>
      </c>
    </row>
    <row r="452" spans="5:19" ht="12.75">
      <c r="E452" s="38">
        <v>429</v>
      </c>
      <c r="F452" s="34">
        <f t="shared" si="83"/>
        <v>53534</v>
      </c>
      <c r="G452" s="40">
        <f t="shared" si="77"/>
        <v>0</v>
      </c>
      <c r="H452" s="40">
        <f t="shared" si="78"/>
        <v>0</v>
      </c>
      <c r="I452" s="40">
        <f t="shared" si="84"/>
        <v>-70633</v>
      </c>
      <c r="J452" s="48">
        <f t="shared" si="86"/>
        <v>10000</v>
      </c>
      <c r="K452" s="48">
        <f t="shared" si="75"/>
        <v>5044</v>
      </c>
      <c r="L452" s="48">
        <f t="shared" si="76"/>
        <v>10000</v>
      </c>
      <c r="M452" s="48">
        <f>IF(F452&lt;=$D$14,G452,M451-M451*'Pension Plotter'!$H$9/1200)</f>
        <v>5500.203695786457</v>
      </c>
      <c r="N452" s="112">
        <f t="shared" si="79"/>
        <v>19044</v>
      </c>
      <c r="O452" s="48">
        <f t="shared" si="80"/>
        <v>0</v>
      </c>
      <c r="P452" s="48">
        <f t="shared" si="81"/>
        <v>4000</v>
      </c>
      <c r="Q452" s="48">
        <f>IF(F452&lt;=$D$14,0,'Input Tab'!$C$10*12)</f>
        <v>3000</v>
      </c>
      <c r="R452" s="48">
        <f t="shared" si="85"/>
        <v>100750</v>
      </c>
      <c r="S452" s="48">
        <f t="shared" si="82"/>
        <v>0</v>
      </c>
    </row>
    <row r="453" spans="5:19" ht="12.75">
      <c r="E453" s="38">
        <v>430</v>
      </c>
      <c r="F453" s="34">
        <f t="shared" si="83"/>
        <v>53564.5</v>
      </c>
      <c r="G453" s="40">
        <f t="shared" si="77"/>
        <v>0</v>
      </c>
      <c r="H453" s="40">
        <f t="shared" si="78"/>
        <v>0</v>
      </c>
      <c r="I453" s="40">
        <f t="shared" si="84"/>
        <v>-70883</v>
      </c>
      <c r="J453" s="48">
        <f t="shared" si="86"/>
        <v>10000</v>
      </c>
      <c r="K453" s="48">
        <f t="shared" si="75"/>
        <v>5044</v>
      </c>
      <c r="L453" s="48">
        <f t="shared" si="76"/>
        <v>10000</v>
      </c>
      <c r="M453" s="48">
        <f>IF(F453&lt;=$D$14,G453,M452-M452*'Pension Plotter'!$H$9/1200)</f>
        <v>5479.577931927257</v>
      </c>
      <c r="N453" s="112">
        <f t="shared" si="79"/>
        <v>19044</v>
      </c>
      <c r="O453" s="48">
        <f t="shared" si="80"/>
        <v>0</v>
      </c>
      <c r="P453" s="48">
        <f t="shared" si="81"/>
        <v>4000</v>
      </c>
      <c r="Q453" s="48">
        <f>IF(F453&lt;=$D$14,0,'Input Tab'!$C$10*12)</f>
        <v>3000</v>
      </c>
      <c r="R453" s="48">
        <f t="shared" si="85"/>
        <v>101000</v>
      </c>
      <c r="S453" s="48">
        <f t="shared" si="82"/>
        <v>0</v>
      </c>
    </row>
    <row r="454" spans="5:19" ht="12.75">
      <c r="E454" s="38">
        <v>431</v>
      </c>
      <c r="F454" s="34">
        <f t="shared" si="83"/>
        <v>53595</v>
      </c>
      <c r="G454" s="40">
        <f t="shared" si="77"/>
        <v>0</v>
      </c>
      <c r="H454" s="40">
        <f t="shared" si="78"/>
        <v>0</v>
      </c>
      <c r="I454" s="40">
        <f t="shared" si="84"/>
        <v>-71133</v>
      </c>
      <c r="J454" s="48">
        <f t="shared" si="86"/>
        <v>10000</v>
      </c>
      <c r="K454" s="48">
        <f t="shared" si="75"/>
        <v>5044</v>
      </c>
      <c r="L454" s="48">
        <f t="shared" si="76"/>
        <v>10000</v>
      </c>
      <c r="M454" s="48">
        <f>IF(F454&lt;=$D$14,G454,M453-M453*'Pension Plotter'!$H$9/1200)</f>
        <v>5459.02951468253</v>
      </c>
      <c r="N454" s="112">
        <f t="shared" si="79"/>
        <v>19044</v>
      </c>
      <c r="O454" s="48">
        <f t="shared" si="80"/>
        <v>0</v>
      </c>
      <c r="P454" s="48">
        <f t="shared" si="81"/>
        <v>4000</v>
      </c>
      <c r="Q454" s="48">
        <f>IF(F454&lt;=$D$14,0,'Input Tab'!$C$10*12)</f>
        <v>3000</v>
      </c>
      <c r="R454" s="48">
        <f t="shared" si="85"/>
        <v>101250</v>
      </c>
      <c r="S454" s="48">
        <f t="shared" si="82"/>
        <v>0</v>
      </c>
    </row>
    <row r="455" spans="5:19" ht="12.75">
      <c r="E455" s="38">
        <v>432</v>
      </c>
      <c r="F455" s="34">
        <f t="shared" si="83"/>
        <v>53625.5</v>
      </c>
      <c r="G455" s="40">
        <f t="shared" si="77"/>
        <v>0</v>
      </c>
      <c r="H455" s="40">
        <f t="shared" si="78"/>
        <v>0</v>
      </c>
      <c r="I455" s="40">
        <f t="shared" si="84"/>
        <v>-71383</v>
      </c>
      <c r="J455" s="48">
        <f t="shared" si="86"/>
        <v>10000</v>
      </c>
      <c r="K455" s="48">
        <f t="shared" si="75"/>
        <v>5044</v>
      </c>
      <c r="L455" s="48">
        <f t="shared" si="76"/>
        <v>10000</v>
      </c>
      <c r="M455" s="48">
        <f>IF(F455&lt;=$D$14,G455,M454-M454*'Pension Plotter'!$H$9/1200)</f>
        <v>5438.5581540024705</v>
      </c>
      <c r="N455" s="112">
        <f t="shared" si="79"/>
        <v>19044</v>
      </c>
      <c r="O455" s="48">
        <f t="shared" si="80"/>
        <v>0</v>
      </c>
      <c r="P455" s="48">
        <f t="shared" si="81"/>
        <v>4000</v>
      </c>
      <c r="Q455" s="48">
        <f>IF(F455&lt;=$D$14,0,'Input Tab'!$C$10*12)</f>
        <v>3000</v>
      </c>
      <c r="R455" s="48">
        <f t="shared" si="85"/>
        <v>101500</v>
      </c>
      <c r="S455" s="48">
        <f t="shared" si="82"/>
        <v>0</v>
      </c>
    </row>
    <row r="456" spans="5:19" ht="12.75">
      <c r="E456" s="38">
        <v>433</v>
      </c>
      <c r="F456" s="34">
        <f t="shared" si="83"/>
        <v>53656</v>
      </c>
      <c r="G456" s="40">
        <f t="shared" si="77"/>
        <v>0</v>
      </c>
      <c r="H456" s="40">
        <f t="shared" si="78"/>
        <v>0</v>
      </c>
      <c r="I456" s="40">
        <f t="shared" si="84"/>
        <v>-71633</v>
      </c>
      <c r="J456" s="48">
        <f t="shared" si="86"/>
        <v>10000</v>
      </c>
      <c r="K456" s="48">
        <f t="shared" si="75"/>
        <v>5044</v>
      </c>
      <c r="L456" s="48">
        <f t="shared" si="76"/>
        <v>10000</v>
      </c>
      <c r="M456" s="48">
        <f>IF(F456&lt;=$D$14,G456,M455-M455*'Pension Plotter'!$H$9/1200)</f>
        <v>5418.1635609249615</v>
      </c>
      <c r="N456" s="112">
        <f t="shared" si="79"/>
        <v>19044</v>
      </c>
      <c r="O456" s="48">
        <f t="shared" si="80"/>
        <v>0</v>
      </c>
      <c r="P456" s="48">
        <f t="shared" si="81"/>
        <v>4000</v>
      </c>
      <c r="Q456" s="48">
        <f>IF(F456&lt;=$D$14,0,'Input Tab'!$C$10*12)</f>
        <v>3000</v>
      </c>
      <c r="R456" s="48">
        <f t="shared" si="85"/>
        <v>101750</v>
      </c>
      <c r="S456" s="48">
        <f t="shared" si="82"/>
        <v>0</v>
      </c>
    </row>
    <row r="457" spans="5:19" ht="12.75">
      <c r="E457" s="38">
        <v>434</v>
      </c>
      <c r="F457" s="34">
        <f t="shared" si="83"/>
        <v>53686.5</v>
      </c>
      <c r="G457" s="40">
        <f t="shared" si="77"/>
        <v>0</v>
      </c>
      <c r="H457" s="40">
        <f t="shared" si="78"/>
        <v>0</v>
      </c>
      <c r="I457" s="40">
        <f t="shared" si="84"/>
        <v>-71883</v>
      </c>
      <c r="J457" s="48">
        <f t="shared" si="86"/>
        <v>10000</v>
      </c>
      <c r="K457" s="48">
        <f t="shared" si="75"/>
        <v>5044</v>
      </c>
      <c r="L457" s="48">
        <f t="shared" si="76"/>
        <v>10000</v>
      </c>
      <c r="M457" s="48">
        <f>IF(F457&lt;=$D$14,G457,M456-M456*'Pension Plotter'!$H$9/1200)</f>
        <v>5397.8454475714925</v>
      </c>
      <c r="N457" s="112">
        <f t="shared" si="79"/>
        <v>19044</v>
      </c>
      <c r="O457" s="48">
        <f t="shared" si="80"/>
        <v>0</v>
      </c>
      <c r="P457" s="48">
        <f t="shared" si="81"/>
        <v>4000</v>
      </c>
      <c r="Q457" s="48">
        <f>IF(F457&lt;=$D$14,0,'Input Tab'!$C$10*12)</f>
        <v>3000</v>
      </c>
      <c r="R457" s="48">
        <f t="shared" si="85"/>
        <v>102000</v>
      </c>
      <c r="S457" s="48">
        <f t="shared" si="82"/>
        <v>0</v>
      </c>
    </row>
    <row r="458" spans="5:19" ht="12.75">
      <c r="E458" s="38">
        <v>435</v>
      </c>
      <c r="F458" s="34">
        <f t="shared" si="83"/>
        <v>53717</v>
      </c>
      <c r="G458" s="40">
        <f t="shared" si="77"/>
        <v>0</v>
      </c>
      <c r="H458" s="40">
        <f t="shared" si="78"/>
        <v>0</v>
      </c>
      <c r="I458" s="40">
        <f t="shared" si="84"/>
        <v>-72133</v>
      </c>
      <c r="J458" s="48">
        <f t="shared" si="86"/>
        <v>10000</v>
      </c>
      <c r="K458" s="48">
        <f t="shared" si="75"/>
        <v>5044</v>
      </c>
      <c r="L458" s="48">
        <f t="shared" si="76"/>
        <v>10000</v>
      </c>
      <c r="M458" s="48">
        <f>IF(F458&lt;=$D$14,G458,M457-M457*'Pension Plotter'!$H$9/1200)</f>
        <v>5377.603527143099</v>
      </c>
      <c r="N458" s="112">
        <f t="shared" si="79"/>
        <v>19044</v>
      </c>
      <c r="O458" s="48">
        <f t="shared" si="80"/>
        <v>0</v>
      </c>
      <c r="P458" s="48">
        <f t="shared" si="81"/>
        <v>4000</v>
      </c>
      <c r="Q458" s="48">
        <f>IF(F458&lt;=$D$14,0,'Input Tab'!$C$10*12)</f>
        <v>3000</v>
      </c>
      <c r="R458" s="48">
        <f t="shared" si="85"/>
        <v>102250</v>
      </c>
      <c r="S458" s="48">
        <f t="shared" si="82"/>
        <v>0</v>
      </c>
    </row>
    <row r="459" spans="5:19" ht="12.75">
      <c r="E459" s="38">
        <v>436</v>
      </c>
      <c r="F459" s="34">
        <f t="shared" si="83"/>
        <v>53747.5</v>
      </c>
      <c r="G459" s="40">
        <f t="shared" si="77"/>
        <v>0</v>
      </c>
      <c r="H459" s="40">
        <f t="shared" si="78"/>
        <v>0</v>
      </c>
      <c r="I459" s="40">
        <f t="shared" si="84"/>
        <v>-72383</v>
      </c>
      <c r="J459" s="48">
        <f t="shared" si="86"/>
        <v>10000</v>
      </c>
      <c r="K459" s="48">
        <f t="shared" si="75"/>
        <v>5044</v>
      </c>
      <c r="L459" s="48">
        <f t="shared" si="76"/>
        <v>10000</v>
      </c>
      <c r="M459" s="48">
        <f>IF(F459&lt;=$D$14,G459,M458-M458*'Pension Plotter'!$H$9/1200)</f>
        <v>5357.437513916312</v>
      </c>
      <c r="N459" s="112">
        <f t="shared" si="79"/>
        <v>19044</v>
      </c>
      <c r="O459" s="48">
        <f t="shared" si="80"/>
        <v>0</v>
      </c>
      <c r="P459" s="48">
        <f t="shared" si="81"/>
        <v>4000</v>
      </c>
      <c r="Q459" s="48">
        <f>IF(F459&lt;=$D$14,0,'Input Tab'!$C$10*12)</f>
        <v>3000</v>
      </c>
      <c r="R459" s="48">
        <f t="shared" si="85"/>
        <v>102500</v>
      </c>
      <c r="S459" s="48">
        <f t="shared" si="82"/>
        <v>0</v>
      </c>
    </row>
    <row r="460" spans="5:19" ht="12.75">
      <c r="E460" s="38">
        <v>437</v>
      </c>
      <c r="F460" s="34">
        <f t="shared" si="83"/>
        <v>53778</v>
      </c>
      <c r="G460" s="40">
        <f t="shared" si="77"/>
        <v>0</v>
      </c>
      <c r="H460" s="40">
        <f t="shared" si="78"/>
        <v>0</v>
      </c>
      <c r="I460" s="40">
        <f t="shared" si="84"/>
        <v>-72633</v>
      </c>
      <c r="J460" s="48">
        <f t="shared" si="86"/>
        <v>10000</v>
      </c>
      <c r="K460" s="48">
        <f t="shared" si="75"/>
        <v>5044</v>
      </c>
      <c r="L460" s="48">
        <f t="shared" si="76"/>
        <v>10000</v>
      </c>
      <c r="M460" s="48">
        <f>IF(F460&lt;=$D$14,G460,M459-M459*'Pension Plotter'!$H$9/1200)</f>
        <v>5337.347123239126</v>
      </c>
      <c r="N460" s="112">
        <f t="shared" si="79"/>
        <v>19044</v>
      </c>
      <c r="O460" s="48">
        <f t="shared" si="80"/>
        <v>0</v>
      </c>
      <c r="P460" s="48">
        <f t="shared" si="81"/>
        <v>4000</v>
      </c>
      <c r="Q460" s="48">
        <f>IF(F460&lt;=$D$14,0,'Input Tab'!$C$10*12)</f>
        <v>3000</v>
      </c>
      <c r="R460" s="48">
        <f t="shared" si="85"/>
        <v>102750</v>
      </c>
      <c r="S460" s="48">
        <f t="shared" si="82"/>
        <v>0</v>
      </c>
    </row>
    <row r="461" spans="5:19" ht="12.75">
      <c r="E461" s="38">
        <v>438</v>
      </c>
      <c r="F461" s="34">
        <f t="shared" si="83"/>
        <v>53808.5</v>
      </c>
      <c r="G461" s="40">
        <f t="shared" si="77"/>
        <v>0</v>
      </c>
      <c r="H461" s="40">
        <f t="shared" si="78"/>
        <v>0</v>
      </c>
      <c r="I461" s="40">
        <f t="shared" si="84"/>
        <v>-72883</v>
      </c>
      <c r="J461" s="48">
        <f t="shared" si="86"/>
        <v>10000</v>
      </c>
      <c r="K461" s="48">
        <f t="shared" si="75"/>
        <v>5044</v>
      </c>
      <c r="L461" s="48">
        <f t="shared" si="76"/>
        <v>10000</v>
      </c>
      <c r="M461" s="48">
        <f>IF(F461&lt;=$D$14,G461,M460-M460*'Pension Plotter'!$H$9/1200)</f>
        <v>5317.332071526979</v>
      </c>
      <c r="N461" s="112">
        <f t="shared" si="79"/>
        <v>19044</v>
      </c>
      <c r="O461" s="48">
        <f t="shared" si="80"/>
        <v>0</v>
      </c>
      <c r="P461" s="48">
        <f t="shared" si="81"/>
        <v>4000</v>
      </c>
      <c r="Q461" s="48">
        <f>IF(F461&lt;=$D$14,0,'Input Tab'!$C$10*12)</f>
        <v>3000</v>
      </c>
      <c r="R461" s="48">
        <f t="shared" si="85"/>
        <v>103000</v>
      </c>
      <c r="S461" s="48">
        <f t="shared" si="82"/>
        <v>0</v>
      </c>
    </row>
    <row r="462" spans="5:19" ht="12.75">
      <c r="E462" s="38">
        <v>439</v>
      </c>
      <c r="F462" s="34">
        <f t="shared" si="83"/>
        <v>53839</v>
      </c>
      <c r="G462" s="40">
        <f t="shared" si="77"/>
        <v>0</v>
      </c>
      <c r="H462" s="40">
        <f t="shared" si="78"/>
        <v>0</v>
      </c>
      <c r="I462" s="40">
        <f t="shared" si="84"/>
        <v>-73133</v>
      </c>
      <c r="J462" s="48">
        <f t="shared" si="86"/>
        <v>10000</v>
      </c>
      <c r="K462" s="48">
        <f t="shared" si="75"/>
        <v>5044</v>
      </c>
      <c r="L462" s="48">
        <f t="shared" si="76"/>
        <v>10000</v>
      </c>
      <c r="M462" s="48">
        <f>IF(F462&lt;=$D$14,G462,M461-M461*'Pension Plotter'!$H$9/1200)</f>
        <v>5297.392076258753</v>
      </c>
      <c r="N462" s="112">
        <f t="shared" si="79"/>
        <v>19044</v>
      </c>
      <c r="O462" s="48">
        <f t="shared" si="80"/>
        <v>0</v>
      </c>
      <c r="P462" s="48">
        <f t="shared" si="81"/>
        <v>4000</v>
      </c>
      <c r="Q462" s="48">
        <f>IF(F462&lt;=$D$14,0,'Input Tab'!$C$10*12)</f>
        <v>3000</v>
      </c>
      <c r="R462" s="48">
        <f t="shared" si="85"/>
        <v>103250</v>
      </c>
      <c r="S462" s="48">
        <f t="shared" si="82"/>
        <v>0</v>
      </c>
    </row>
    <row r="463" spans="5:19" ht="12.75">
      <c r="E463" s="38">
        <v>440</v>
      </c>
      <c r="F463" s="34">
        <f t="shared" si="83"/>
        <v>53869.5</v>
      </c>
      <c r="G463" s="40">
        <f t="shared" si="77"/>
        <v>0</v>
      </c>
      <c r="H463" s="40">
        <f t="shared" si="78"/>
        <v>0</v>
      </c>
      <c r="I463" s="40">
        <f t="shared" si="84"/>
        <v>-73383</v>
      </c>
      <c r="J463" s="48">
        <f t="shared" si="86"/>
        <v>10000</v>
      </c>
      <c r="K463" s="48">
        <f t="shared" si="75"/>
        <v>5044</v>
      </c>
      <c r="L463" s="48">
        <f t="shared" si="76"/>
        <v>10000</v>
      </c>
      <c r="M463" s="48">
        <f>IF(F463&lt;=$D$14,G463,M462-M462*'Pension Plotter'!$H$9/1200)</f>
        <v>5277.526855972783</v>
      </c>
      <c r="N463" s="112">
        <f t="shared" si="79"/>
        <v>19044</v>
      </c>
      <c r="O463" s="48">
        <f t="shared" si="80"/>
        <v>0</v>
      </c>
      <c r="P463" s="48">
        <f t="shared" si="81"/>
        <v>4000</v>
      </c>
      <c r="Q463" s="48">
        <f>IF(F463&lt;=$D$14,0,'Input Tab'!$C$10*12)</f>
        <v>3000</v>
      </c>
      <c r="R463" s="48">
        <f t="shared" si="85"/>
        <v>103500</v>
      </c>
      <c r="S463" s="48">
        <f t="shared" si="82"/>
        <v>0</v>
      </c>
    </row>
    <row r="464" spans="5:19" ht="12.75">
      <c r="E464" s="38">
        <v>441</v>
      </c>
      <c r="F464" s="34">
        <f t="shared" si="83"/>
        <v>53900</v>
      </c>
      <c r="G464" s="40">
        <f t="shared" si="77"/>
        <v>0</v>
      </c>
      <c r="H464" s="40">
        <f t="shared" si="78"/>
        <v>0</v>
      </c>
      <c r="I464" s="40">
        <f t="shared" si="84"/>
        <v>-73633</v>
      </c>
      <c r="J464" s="48">
        <f t="shared" si="86"/>
        <v>10000</v>
      </c>
      <c r="K464" s="48">
        <f t="shared" si="75"/>
        <v>5044</v>
      </c>
      <c r="L464" s="48">
        <f t="shared" si="76"/>
        <v>10000</v>
      </c>
      <c r="M464" s="48">
        <f>IF(F464&lt;=$D$14,G464,M463-M463*'Pension Plotter'!$H$9/1200)</f>
        <v>5257.736130262885</v>
      </c>
      <c r="N464" s="112">
        <f t="shared" si="79"/>
        <v>19044</v>
      </c>
      <c r="O464" s="48">
        <f t="shared" si="80"/>
        <v>0</v>
      </c>
      <c r="P464" s="48">
        <f t="shared" si="81"/>
        <v>4000</v>
      </c>
      <c r="Q464" s="48">
        <f>IF(F464&lt;=$D$14,0,'Input Tab'!$C$10*12)</f>
        <v>3000</v>
      </c>
      <c r="R464" s="48">
        <f t="shared" si="85"/>
        <v>103750</v>
      </c>
      <c r="S464" s="48">
        <f t="shared" si="82"/>
        <v>0</v>
      </c>
    </row>
    <row r="465" spans="5:19" ht="12.75">
      <c r="E465" s="38">
        <v>442</v>
      </c>
      <c r="F465" s="34">
        <f t="shared" si="83"/>
        <v>53930.5</v>
      </c>
      <c r="G465" s="40">
        <f t="shared" si="77"/>
        <v>0</v>
      </c>
      <c r="H465" s="40">
        <f t="shared" si="78"/>
        <v>0</v>
      </c>
      <c r="I465" s="40">
        <f t="shared" si="84"/>
        <v>-73883</v>
      </c>
      <c r="J465" s="48">
        <f t="shared" si="86"/>
        <v>10000</v>
      </c>
      <c r="K465" s="48">
        <f t="shared" si="75"/>
        <v>5044</v>
      </c>
      <c r="L465" s="48">
        <f t="shared" si="76"/>
        <v>10000</v>
      </c>
      <c r="M465" s="48">
        <f>IF(F465&lt;=$D$14,G465,M464-M464*'Pension Plotter'!$H$9/1200)</f>
        <v>5238.019619774399</v>
      </c>
      <c r="N465" s="112">
        <f t="shared" si="79"/>
        <v>19044</v>
      </c>
      <c r="O465" s="48">
        <f t="shared" si="80"/>
        <v>0</v>
      </c>
      <c r="P465" s="48">
        <f t="shared" si="81"/>
        <v>4000</v>
      </c>
      <c r="Q465" s="48">
        <f>IF(F465&lt;=$D$14,0,'Input Tab'!$C$10*12)</f>
        <v>3000</v>
      </c>
      <c r="R465" s="48">
        <f t="shared" si="85"/>
        <v>104000</v>
      </c>
      <c r="S465" s="48">
        <f t="shared" si="82"/>
        <v>0</v>
      </c>
    </row>
    <row r="466" spans="5:19" ht="12.75">
      <c r="E466" s="38">
        <v>443</v>
      </c>
      <c r="F466" s="34">
        <f t="shared" si="83"/>
        <v>53961</v>
      </c>
      <c r="G466" s="40">
        <f t="shared" si="77"/>
        <v>0</v>
      </c>
      <c r="H466" s="40">
        <f t="shared" si="78"/>
        <v>0</v>
      </c>
      <c r="I466" s="40">
        <f t="shared" si="84"/>
        <v>-74133</v>
      </c>
      <c r="J466" s="48">
        <f t="shared" si="86"/>
        <v>10000</v>
      </c>
      <c r="K466" s="48">
        <f t="shared" si="75"/>
        <v>5044</v>
      </c>
      <c r="L466" s="48">
        <f t="shared" si="76"/>
        <v>10000</v>
      </c>
      <c r="M466" s="48">
        <f>IF(F466&lt;=$D$14,G466,M465-M465*'Pension Plotter'!$H$9/1200)</f>
        <v>5218.377046200245</v>
      </c>
      <c r="N466" s="112">
        <f t="shared" si="79"/>
        <v>19044</v>
      </c>
      <c r="O466" s="48">
        <f t="shared" si="80"/>
        <v>0</v>
      </c>
      <c r="P466" s="48">
        <f t="shared" si="81"/>
        <v>4000</v>
      </c>
      <c r="Q466" s="48">
        <f>IF(F466&lt;=$D$14,0,'Input Tab'!$C$10*12)</f>
        <v>3000</v>
      </c>
      <c r="R466" s="48">
        <f t="shared" si="85"/>
        <v>104250</v>
      </c>
      <c r="S466" s="48">
        <f t="shared" si="82"/>
        <v>0</v>
      </c>
    </row>
    <row r="467" spans="5:19" ht="12.75">
      <c r="E467" s="38">
        <v>444</v>
      </c>
      <c r="F467" s="34">
        <f t="shared" si="83"/>
        <v>53991.5</v>
      </c>
      <c r="G467" s="40">
        <f t="shared" si="77"/>
        <v>0</v>
      </c>
      <c r="H467" s="40">
        <f t="shared" si="78"/>
        <v>0</v>
      </c>
      <c r="I467" s="40">
        <f t="shared" si="84"/>
        <v>-74383</v>
      </c>
      <c r="J467" s="48">
        <f t="shared" si="86"/>
        <v>10000</v>
      </c>
      <c r="K467" s="48">
        <f t="shared" si="75"/>
        <v>5044</v>
      </c>
      <c r="L467" s="48">
        <f t="shared" si="76"/>
        <v>10000</v>
      </c>
      <c r="M467" s="48">
        <f>IF(F467&lt;=$D$14,G467,M466-M466*'Pension Plotter'!$H$9/1200)</f>
        <v>5198.808132276994</v>
      </c>
      <c r="N467" s="112">
        <f t="shared" si="79"/>
        <v>19044</v>
      </c>
      <c r="O467" s="48">
        <f t="shared" si="80"/>
        <v>0</v>
      </c>
      <c r="P467" s="48">
        <f t="shared" si="81"/>
        <v>4000</v>
      </c>
      <c r="Q467" s="48">
        <f>IF(F467&lt;=$D$14,0,'Input Tab'!$C$10*12)</f>
        <v>3000</v>
      </c>
      <c r="R467" s="48">
        <f t="shared" si="85"/>
        <v>104500</v>
      </c>
      <c r="S467" s="48">
        <f t="shared" si="82"/>
        <v>0</v>
      </c>
    </row>
    <row r="468" spans="5:19" ht="12.75">
      <c r="E468" s="38">
        <v>445</v>
      </c>
      <c r="F468" s="34">
        <f t="shared" si="83"/>
        <v>54022</v>
      </c>
      <c r="G468" s="40">
        <f t="shared" si="77"/>
        <v>0</v>
      </c>
      <c r="H468" s="40">
        <f t="shared" si="78"/>
        <v>0</v>
      </c>
      <c r="I468" s="40">
        <f t="shared" si="84"/>
        <v>-74633</v>
      </c>
      <c r="J468" s="48">
        <f t="shared" si="86"/>
        <v>10000</v>
      </c>
      <c r="K468" s="48">
        <f t="shared" si="75"/>
        <v>5044</v>
      </c>
      <c r="L468" s="48">
        <f t="shared" si="76"/>
        <v>10000</v>
      </c>
      <c r="M468" s="48">
        <f>IF(F468&lt;=$D$14,G468,M467-M467*'Pension Plotter'!$H$9/1200)</f>
        <v>5179.312601780955</v>
      </c>
      <c r="N468" s="112">
        <f t="shared" si="79"/>
        <v>19044</v>
      </c>
      <c r="O468" s="48">
        <f t="shared" si="80"/>
        <v>0</v>
      </c>
      <c r="P468" s="48">
        <f t="shared" si="81"/>
        <v>4000</v>
      </c>
      <c r="Q468" s="48">
        <f>IF(F468&lt;=$D$14,0,'Input Tab'!$C$10*12)</f>
        <v>3000</v>
      </c>
      <c r="R468" s="48">
        <f t="shared" si="85"/>
        <v>104750</v>
      </c>
      <c r="S468" s="48">
        <f t="shared" si="82"/>
        <v>0</v>
      </c>
    </row>
    <row r="469" spans="5:19" ht="12.75">
      <c r="E469" s="38">
        <v>446</v>
      </c>
      <c r="F469" s="34">
        <f t="shared" si="83"/>
        <v>54052.5</v>
      </c>
      <c r="G469" s="40">
        <f t="shared" si="77"/>
        <v>0</v>
      </c>
      <c r="H469" s="40">
        <f t="shared" si="78"/>
        <v>0</v>
      </c>
      <c r="I469" s="40">
        <f t="shared" si="84"/>
        <v>-74883</v>
      </c>
      <c r="J469" s="48">
        <f t="shared" si="86"/>
        <v>10000</v>
      </c>
      <c r="K469" s="48">
        <f t="shared" si="75"/>
        <v>5044</v>
      </c>
      <c r="L469" s="48">
        <f t="shared" si="76"/>
        <v>10000</v>
      </c>
      <c r="M469" s="48">
        <f>IF(F469&lt;=$D$14,G469,M468-M468*'Pension Plotter'!$H$9/1200)</f>
        <v>5159.890179524277</v>
      </c>
      <c r="N469" s="112">
        <f t="shared" si="79"/>
        <v>19044</v>
      </c>
      <c r="O469" s="48">
        <f t="shared" si="80"/>
        <v>0</v>
      </c>
      <c r="P469" s="48">
        <f t="shared" si="81"/>
        <v>4000</v>
      </c>
      <c r="Q469" s="48">
        <f>IF(F469&lt;=$D$14,0,'Input Tab'!$C$10*12)</f>
        <v>3000</v>
      </c>
      <c r="R469" s="48">
        <f t="shared" si="85"/>
        <v>105000</v>
      </c>
      <c r="S469" s="48">
        <f t="shared" si="82"/>
        <v>0</v>
      </c>
    </row>
    <row r="470" spans="5:19" ht="12.75">
      <c r="E470" s="38">
        <v>447</v>
      </c>
      <c r="F470" s="34">
        <f t="shared" si="83"/>
        <v>54083</v>
      </c>
      <c r="G470" s="40">
        <f t="shared" si="77"/>
        <v>0</v>
      </c>
      <c r="H470" s="40">
        <f t="shared" si="78"/>
        <v>0</v>
      </c>
      <c r="I470" s="40">
        <f t="shared" si="84"/>
        <v>-75133</v>
      </c>
      <c r="J470" s="48">
        <f t="shared" si="86"/>
        <v>10000</v>
      </c>
      <c r="K470" s="48">
        <f t="shared" si="75"/>
        <v>5044</v>
      </c>
      <c r="L470" s="48">
        <f t="shared" si="76"/>
        <v>10000</v>
      </c>
      <c r="M470" s="48">
        <f>IF(F470&lt;=$D$14,G470,M469-M469*'Pension Plotter'!$H$9/1200)</f>
        <v>5140.540591351061</v>
      </c>
      <c r="N470" s="112">
        <f t="shared" si="79"/>
        <v>19044</v>
      </c>
      <c r="O470" s="48">
        <f t="shared" si="80"/>
        <v>0</v>
      </c>
      <c r="P470" s="48">
        <f t="shared" si="81"/>
        <v>4000</v>
      </c>
      <c r="Q470" s="48">
        <f>IF(F470&lt;=$D$14,0,'Input Tab'!$C$10*12)</f>
        <v>3000</v>
      </c>
      <c r="R470" s="48">
        <f t="shared" si="85"/>
        <v>105250</v>
      </c>
      <c r="S470" s="48">
        <f t="shared" si="82"/>
        <v>0</v>
      </c>
    </row>
    <row r="471" spans="5:19" ht="12.75">
      <c r="E471" s="38">
        <v>448</v>
      </c>
      <c r="F471" s="34">
        <f t="shared" si="83"/>
        <v>54113.5</v>
      </c>
      <c r="G471" s="40">
        <f t="shared" si="77"/>
        <v>0</v>
      </c>
      <c r="H471" s="40">
        <f t="shared" si="78"/>
        <v>0</v>
      </c>
      <c r="I471" s="40">
        <f t="shared" si="84"/>
        <v>-75383</v>
      </c>
      <c r="J471" s="48">
        <f t="shared" si="86"/>
        <v>10000</v>
      </c>
      <c r="K471" s="48">
        <f t="shared" si="75"/>
        <v>5044</v>
      </c>
      <c r="L471" s="48">
        <f t="shared" si="76"/>
        <v>10000</v>
      </c>
      <c r="M471" s="48">
        <f>IF(F471&lt;=$D$14,G471,M470-M470*'Pension Plotter'!$H$9/1200)</f>
        <v>5121.263564133495</v>
      </c>
      <c r="N471" s="112">
        <f t="shared" si="79"/>
        <v>19044</v>
      </c>
      <c r="O471" s="48">
        <f t="shared" si="80"/>
        <v>0</v>
      </c>
      <c r="P471" s="48">
        <f t="shared" si="81"/>
        <v>4000</v>
      </c>
      <c r="Q471" s="48">
        <f>IF(F471&lt;=$D$14,0,'Input Tab'!$C$10*12)</f>
        <v>3000</v>
      </c>
      <c r="R471" s="48">
        <f t="shared" si="85"/>
        <v>105500</v>
      </c>
      <c r="S471" s="48">
        <f t="shared" si="82"/>
        <v>0</v>
      </c>
    </row>
    <row r="472" spans="5:19" ht="12.75">
      <c r="E472" s="38">
        <v>449</v>
      </c>
      <c r="F472" s="34">
        <f t="shared" si="83"/>
        <v>54144</v>
      </c>
      <c r="G472" s="40">
        <f t="shared" si="77"/>
        <v>0</v>
      </c>
      <c r="H472" s="40">
        <f t="shared" si="78"/>
        <v>0</v>
      </c>
      <c r="I472" s="40">
        <f t="shared" si="84"/>
        <v>-75633</v>
      </c>
      <c r="J472" s="48">
        <f t="shared" si="86"/>
        <v>10000</v>
      </c>
      <c r="K472" s="48">
        <f aca="true" t="shared" si="87" ref="K472:K535">IF(F472&lt;($D$8+65*365),0,$D$16)</f>
        <v>5044</v>
      </c>
      <c r="L472" s="48">
        <f aca="true" t="shared" si="88" ref="L472:L535">IF(F472&lt;=$D$17,0,$D$15)</f>
        <v>10000</v>
      </c>
      <c r="M472" s="48">
        <f>IF(F472&lt;=$D$14,G472,M471-M471*'Pension Plotter'!$H$9/1200)</f>
        <v>5102.058825767994</v>
      </c>
      <c r="N472" s="112">
        <f t="shared" si="79"/>
        <v>19044</v>
      </c>
      <c r="O472" s="48">
        <f t="shared" si="80"/>
        <v>0</v>
      </c>
      <c r="P472" s="48">
        <f t="shared" si="81"/>
        <v>4000</v>
      </c>
      <c r="Q472" s="48">
        <f>IF(F472&lt;=$D$14,0,'Input Tab'!$C$10*12)</f>
        <v>3000</v>
      </c>
      <c r="R472" s="48">
        <f t="shared" si="85"/>
        <v>105750</v>
      </c>
      <c r="S472" s="48">
        <f t="shared" si="82"/>
        <v>0</v>
      </c>
    </row>
    <row r="473" spans="5:19" ht="12.75">
      <c r="E473" s="38">
        <v>450</v>
      </c>
      <c r="F473" s="34">
        <f t="shared" si="83"/>
        <v>54174.5</v>
      </c>
      <c r="G473" s="40">
        <f aca="true" t="shared" si="89" ref="G473:G536">IF($F473&lt;$D$14,$D$9,0)</f>
        <v>0</v>
      </c>
      <c r="H473" s="40">
        <f aca="true" t="shared" si="90" ref="H473:H536">IF($F473&lt;$D$14,$D$9/12,0)</f>
        <v>0</v>
      </c>
      <c r="I473" s="40">
        <f t="shared" si="84"/>
        <v>-75883</v>
      </c>
      <c r="J473" s="48">
        <f t="shared" si="86"/>
        <v>10000</v>
      </c>
      <c r="K473" s="48">
        <f t="shared" si="87"/>
        <v>5044</v>
      </c>
      <c r="L473" s="48">
        <f t="shared" si="88"/>
        <v>10000</v>
      </c>
      <c r="M473" s="48">
        <f>IF(F473&lt;=$D$14,G473,M472-M472*'Pension Plotter'!$H$9/1200)</f>
        <v>5082.926105171364</v>
      </c>
      <c r="N473" s="112">
        <f aca="true" t="shared" si="91" ref="N473:N536">O473+L473+K473+G473+P473</f>
        <v>19044</v>
      </c>
      <c r="O473" s="48">
        <f aca="true" t="shared" si="92" ref="O473:O536">IF(Q473=S473,S473,0)</f>
        <v>0</v>
      </c>
      <c r="P473" s="48">
        <f aca="true" t="shared" si="93" ref="P473:P536">IF(F473&lt;=$D$19,0,$D$18)</f>
        <v>4000</v>
      </c>
      <c r="Q473" s="48">
        <f>IF(F473&lt;=$D$14,0,'Input Tab'!$C$10*12)</f>
        <v>3000</v>
      </c>
      <c r="R473" s="48">
        <f t="shared" si="85"/>
        <v>106000</v>
      </c>
      <c r="S473" s="48">
        <f aca="true" t="shared" si="94" ref="S473:S536">IF(R473&lt;=$D$10-$D$13,$D$12*12,0)</f>
        <v>0</v>
      </c>
    </row>
    <row r="474" spans="5:19" ht="12.75">
      <c r="E474" s="38">
        <v>451</v>
      </c>
      <c r="F474" s="34">
        <f t="shared" si="83"/>
        <v>54205</v>
      </c>
      <c r="G474" s="40">
        <f t="shared" si="89"/>
        <v>0</v>
      </c>
      <c r="H474" s="40">
        <f t="shared" si="90"/>
        <v>0</v>
      </c>
      <c r="I474" s="40">
        <f t="shared" si="84"/>
        <v>-76133</v>
      </c>
      <c r="J474" s="48">
        <f t="shared" si="86"/>
        <v>10000</v>
      </c>
      <c r="K474" s="48">
        <f t="shared" si="87"/>
        <v>5044</v>
      </c>
      <c r="L474" s="48">
        <f t="shared" si="88"/>
        <v>10000</v>
      </c>
      <c r="M474" s="48">
        <f>IF(F474&lt;=$D$14,G474,M473-M473*'Pension Plotter'!$H$9/1200)</f>
        <v>5063.865132276971</v>
      </c>
      <c r="N474" s="112">
        <f t="shared" si="91"/>
        <v>19044</v>
      </c>
      <c r="O474" s="48">
        <f t="shared" si="92"/>
        <v>0</v>
      </c>
      <c r="P474" s="48">
        <f t="shared" si="93"/>
        <v>4000</v>
      </c>
      <c r="Q474" s="48">
        <f>IF(F474&lt;=$D$14,0,'Input Tab'!$C$10*12)</f>
        <v>3000</v>
      </c>
      <c r="R474" s="48">
        <f t="shared" si="85"/>
        <v>106250</v>
      </c>
      <c r="S474" s="48">
        <f t="shared" si="94"/>
        <v>0</v>
      </c>
    </row>
    <row r="475" spans="5:19" ht="12.75">
      <c r="E475" s="38">
        <v>452</v>
      </c>
      <c r="F475" s="34">
        <f aca="true" t="shared" si="95" ref="F475:F538">F474+30.5</f>
        <v>54235.5</v>
      </c>
      <c r="G475" s="40">
        <f t="shared" si="89"/>
        <v>0</v>
      </c>
      <c r="H475" s="40">
        <f t="shared" si="90"/>
        <v>0</v>
      </c>
      <c r="I475" s="40">
        <f t="shared" si="84"/>
        <v>-76383</v>
      </c>
      <c r="J475" s="48">
        <f t="shared" si="86"/>
        <v>10000</v>
      </c>
      <c r="K475" s="48">
        <f t="shared" si="87"/>
        <v>5044</v>
      </c>
      <c r="L475" s="48">
        <f t="shared" si="88"/>
        <v>10000</v>
      </c>
      <c r="M475" s="48">
        <f>IF(F475&lt;=$D$14,G475,M474-M474*'Pension Plotter'!$H$9/1200)</f>
        <v>5044.875638030932</v>
      </c>
      <c r="N475" s="112">
        <f t="shared" si="91"/>
        <v>19044</v>
      </c>
      <c r="O475" s="48">
        <f t="shared" si="92"/>
        <v>0</v>
      </c>
      <c r="P475" s="48">
        <f t="shared" si="93"/>
        <v>4000</v>
      </c>
      <c r="Q475" s="48">
        <f>IF(F475&lt;=$D$14,0,'Input Tab'!$C$10*12)</f>
        <v>3000</v>
      </c>
      <c r="R475" s="48">
        <f t="shared" si="85"/>
        <v>106500</v>
      </c>
      <c r="S475" s="48">
        <f t="shared" si="94"/>
        <v>0</v>
      </c>
    </row>
    <row r="476" spans="5:19" ht="12.75">
      <c r="E476" s="38">
        <v>453</v>
      </c>
      <c r="F476" s="34">
        <f t="shared" si="95"/>
        <v>54266</v>
      </c>
      <c r="G476" s="40">
        <f t="shared" si="89"/>
        <v>0</v>
      </c>
      <c r="H476" s="40">
        <f t="shared" si="90"/>
        <v>0</v>
      </c>
      <c r="I476" s="40">
        <f t="shared" si="84"/>
        <v>-76633</v>
      </c>
      <c r="J476" s="48">
        <f t="shared" si="86"/>
        <v>10000</v>
      </c>
      <c r="K476" s="48">
        <f t="shared" si="87"/>
        <v>5044</v>
      </c>
      <c r="L476" s="48">
        <f t="shared" si="88"/>
        <v>10000</v>
      </c>
      <c r="M476" s="48">
        <f>IF(F476&lt;=$D$14,G476,M475-M475*'Pension Plotter'!$H$9/1200)</f>
        <v>5025.957354388316</v>
      </c>
      <c r="N476" s="112">
        <f t="shared" si="91"/>
        <v>19044</v>
      </c>
      <c r="O476" s="48">
        <f t="shared" si="92"/>
        <v>0</v>
      </c>
      <c r="P476" s="48">
        <f t="shared" si="93"/>
        <v>4000</v>
      </c>
      <c r="Q476" s="48">
        <f>IF(F476&lt;=$D$14,0,'Input Tab'!$C$10*12)</f>
        <v>3000</v>
      </c>
      <c r="R476" s="48">
        <f t="shared" si="85"/>
        <v>106750</v>
      </c>
      <c r="S476" s="48">
        <f t="shared" si="94"/>
        <v>0</v>
      </c>
    </row>
    <row r="477" spans="5:19" ht="12.75">
      <c r="E477" s="38">
        <v>454</v>
      </c>
      <c r="F477" s="34">
        <f t="shared" si="95"/>
        <v>54296.5</v>
      </c>
      <c r="G477" s="40">
        <f t="shared" si="89"/>
        <v>0</v>
      </c>
      <c r="H477" s="40">
        <f t="shared" si="90"/>
        <v>0</v>
      </c>
      <c r="I477" s="40">
        <f t="shared" si="84"/>
        <v>-76883</v>
      </c>
      <c r="J477" s="48">
        <f t="shared" si="86"/>
        <v>10000</v>
      </c>
      <c r="K477" s="48">
        <f t="shared" si="87"/>
        <v>5044</v>
      </c>
      <c r="L477" s="48">
        <f t="shared" si="88"/>
        <v>10000</v>
      </c>
      <c r="M477" s="48">
        <f>IF(F477&lt;=$D$14,G477,M476-M476*'Pension Plotter'!$H$9/1200)</f>
        <v>5007.11001430936</v>
      </c>
      <c r="N477" s="112">
        <f t="shared" si="91"/>
        <v>19044</v>
      </c>
      <c r="O477" s="48">
        <f t="shared" si="92"/>
        <v>0</v>
      </c>
      <c r="P477" s="48">
        <f t="shared" si="93"/>
        <v>4000</v>
      </c>
      <c r="Q477" s="48">
        <f>IF(F477&lt;=$D$14,0,'Input Tab'!$C$10*12)</f>
        <v>3000</v>
      </c>
      <c r="R477" s="48">
        <f t="shared" si="85"/>
        <v>107000</v>
      </c>
      <c r="S477" s="48">
        <f t="shared" si="94"/>
        <v>0</v>
      </c>
    </row>
    <row r="478" spans="5:19" ht="12.75">
      <c r="E478" s="38">
        <v>455</v>
      </c>
      <c r="F478" s="34">
        <f t="shared" si="95"/>
        <v>54327</v>
      </c>
      <c r="G478" s="40">
        <f t="shared" si="89"/>
        <v>0</v>
      </c>
      <c r="H478" s="40">
        <f t="shared" si="90"/>
        <v>0</v>
      </c>
      <c r="I478" s="40">
        <f t="shared" si="84"/>
        <v>-77133</v>
      </c>
      <c r="J478" s="48">
        <f t="shared" si="86"/>
        <v>10000</v>
      </c>
      <c r="K478" s="48">
        <f t="shared" si="87"/>
        <v>5044</v>
      </c>
      <c r="L478" s="48">
        <f t="shared" si="88"/>
        <v>10000</v>
      </c>
      <c r="M478" s="48">
        <f>IF(F478&lt;=$D$14,G478,M477-M477*'Pension Plotter'!$H$9/1200)</f>
        <v>4988.3333517557</v>
      </c>
      <c r="N478" s="112">
        <f t="shared" si="91"/>
        <v>19044</v>
      </c>
      <c r="O478" s="48">
        <f t="shared" si="92"/>
        <v>0</v>
      </c>
      <c r="P478" s="48">
        <f t="shared" si="93"/>
        <v>4000</v>
      </c>
      <c r="Q478" s="48">
        <f>IF(F478&lt;=$D$14,0,'Input Tab'!$C$10*12)</f>
        <v>3000</v>
      </c>
      <c r="R478" s="48">
        <f t="shared" si="85"/>
        <v>107250</v>
      </c>
      <c r="S478" s="48">
        <f t="shared" si="94"/>
        <v>0</v>
      </c>
    </row>
    <row r="479" spans="5:19" ht="12.75">
      <c r="E479" s="38">
        <v>456</v>
      </c>
      <c r="F479" s="34">
        <f t="shared" si="95"/>
        <v>54357.5</v>
      </c>
      <c r="G479" s="40">
        <f t="shared" si="89"/>
        <v>0</v>
      </c>
      <c r="H479" s="40">
        <f t="shared" si="90"/>
        <v>0</v>
      </c>
      <c r="I479" s="40">
        <f t="shared" si="84"/>
        <v>-77383</v>
      </c>
      <c r="J479" s="48">
        <f t="shared" si="86"/>
        <v>10000</v>
      </c>
      <c r="K479" s="48">
        <f t="shared" si="87"/>
        <v>5044</v>
      </c>
      <c r="L479" s="48">
        <f t="shared" si="88"/>
        <v>10000</v>
      </c>
      <c r="M479" s="48">
        <f>IF(F479&lt;=$D$14,G479,M478-M478*'Pension Plotter'!$H$9/1200)</f>
        <v>4969.627101686617</v>
      </c>
      <c r="N479" s="112">
        <f t="shared" si="91"/>
        <v>19044</v>
      </c>
      <c r="O479" s="48">
        <f t="shared" si="92"/>
        <v>0</v>
      </c>
      <c r="P479" s="48">
        <f t="shared" si="93"/>
        <v>4000</v>
      </c>
      <c r="Q479" s="48">
        <f>IF(F479&lt;=$D$14,0,'Input Tab'!$C$10*12)</f>
        <v>3000</v>
      </c>
      <c r="R479" s="48">
        <f t="shared" si="85"/>
        <v>107500</v>
      </c>
      <c r="S479" s="48">
        <f t="shared" si="94"/>
        <v>0</v>
      </c>
    </row>
    <row r="480" spans="5:19" ht="12.75">
      <c r="E480" s="38">
        <v>457</v>
      </c>
      <c r="F480" s="34">
        <f t="shared" si="95"/>
        <v>54388</v>
      </c>
      <c r="G480" s="40">
        <f t="shared" si="89"/>
        <v>0</v>
      </c>
      <c r="H480" s="40">
        <f t="shared" si="90"/>
        <v>0</v>
      </c>
      <c r="I480" s="40">
        <f t="shared" si="84"/>
        <v>-77633</v>
      </c>
      <c r="J480" s="48">
        <f t="shared" si="86"/>
        <v>10000</v>
      </c>
      <c r="K480" s="48">
        <f t="shared" si="87"/>
        <v>5044</v>
      </c>
      <c r="L480" s="48">
        <f t="shared" si="88"/>
        <v>10000</v>
      </c>
      <c r="M480" s="48">
        <f>IF(F480&lt;=$D$14,G480,M479-M479*'Pension Plotter'!$H$9/1200)</f>
        <v>4950.991000055292</v>
      </c>
      <c r="N480" s="112">
        <f t="shared" si="91"/>
        <v>19044</v>
      </c>
      <c r="O480" s="48">
        <f t="shared" si="92"/>
        <v>0</v>
      </c>
      <c r="P480" s="48">
        <f t="shared" si="93"/>
        <v>4000</v>
      </c>
      <c r="Q480" s="48">
        <f>IF(F480&lt;=$D$14,0,'Input Tab'!$C$10*12)</f>
        <v>3000</v>
      </c>
      <c r="R480" s="48">
        <f t="shared" si="85"/>
        <v>107750</v>
      </c>
      <c r="S480" s="48">
        <f t="shared" si="94"/>
        <v>0</v>
      </c>
    </row>
    <row r="481" spans="5:19" ht="12.75">
      <c r="E481" s="38">
        <v>458</v>
      </c>
      <c r="F481" s="34">
        <f t="shared" si="95"/>
        <v>54418.5</v>
      </c>
      <c r="G481" s="40">
        <f t="shared" si="89"/>
        <v>0</v>
      </c>
      <c r="H481" s="40">
        <f t="shared" si="90"/>
        <v>0</v>
      </c>
      <c r="I481" s="40">
        <f t="shared" si="84"/>
        <v>-77883</v>
      </c>
      <c r="J481" s="48">
        <f t="shared" si="86"/>
        <v>10000</v>
      </c>
      <c r="K481" s="48">
        <f t="shared" si="87"/>
        <v>5044</v>
      </c>
      <c r="L481" s="48">
        <f t="shared" si="88"/>
        <v>10000</v>
      </c>
      <c r="M481" s="48">
        <f>IF(F481&lt;=$D$14,G481,M480-M480*'Pension Plotter'!$H$9/1200)</f>
        <v>4932.424783805084</v>
      </c>
      <c r="N481" s="112">
        <f t="shared" si="91"/>
        <v>19044</v>
      </c>
      <c r="O481" s="48">
        <f t="shared" si="92"/>
        <v>0</v>
      </c>
      <c r="P481" s="48">
        <f t="shared" si="93"/>
        <v>4000</v>
      </c>
      <c r="Q481" s="48">
        <f>IF(F481&lt;=$D$14,0,'Input Tab'!$C$10*12)</f>
        <v>3000</v>
      </c>
      <c r="R481" s="48">
        <f t="shared" si="85"/>
        <v>108000</v>
      </c>
      <c r="S481" s="48">
        <f t="shared" si="94"/>
        <v>0</v>
      </c>
    </row>
    <row r="482" spans="5:19" ht="12.75">
      <c r="E482" s="38">
        <v>459</v>
      </c>
      <c r="F482" s="34">
        <f t="shared" si="95"/>
        <v>54449</v>
      </c>
      <c r="G482" s="40">
        <f t="shared" si="89"/>
        <v>0</v>
      </c>
      <c r="H482" s="40">
        <f t="shared" si="90"/>
        <v>0</v>
      </c>
      <c r="I482" s="40">
        <f t="shared" si="84"/>
        <v>-78133</v>
      </c>
      <c r="J482" s="48">
        <f t="shared" si="86"/>
        <v>10000</v>
      </c>
      <c r="K482" s="48">
        <f t="shared" si="87"/>
        <v>5044</v>
      </c>
      <c r="L482" s="48">
        <f t="shared" si="88"/>
        <v>10000</v>
      </c>
      <c r="M482" s="48">
        <f>IF(F482&lt;=$D$14,G482,M481-M481*'Pension Plotter'!$H$9/1200)</f>
        <v>4913.928190865815</v>
      </c>
      <c r="N482" s="112">
        <f t="shared" si="91"/>
        <v>19044</v>
      </c>
      <c r="O482" s="48">
        <f t="shared" si="92"/>
        <v>0</v>
      </c>
      <c r="P482" s="48">
        <f t="shared" si="93"/>
        <v>4000</v>
      </c>
      <c r="Q482" s="48">
        <f>IF(F482&lt;=$D$14,0,'Input Tab'!$C$10*12)</f>
        <v>3000</v>
      </c>
      <c r="R482" s="48">
        <f t="shared" si="85"/>
        <v>108250</v>
      </c>
      <c r="S482" s="48">
        <f t="shared" si="94"/>
        <v>0</v>
      </c>
    </row>
    <row r="483" spans="5:19" ht="12.75">
      <c r="E483" s="38">
        <v>460</v>
      </c>
      <c r="F483" s="34">
        <f t="shared" si="95"/>
        <v>54479.5</v>
      </c>
      <c r="G483" s="40">
        <f t="shared" si="89"/>
        <v>0</v>
      </c>
      <c r="H483" s="40">
        <f t="shared" si="90"/>
        <v>0</v>
      </c>
      <c r="I483" s="40">
        <f aca="true" t="shared" si="96" ref="I483:I546">IF($F483&lt;$D$14,$D$11+I482,I482-$D$12)</f>
        <v>-78383</v>
      </c>
      <c r="J483" s="48">
        <f t="shared" si="86"/>
        <v>10000</v>
      </c>
      <c r="K483" s="48">
        <f t="shared" si="87"/>
        <v>5044</v>
      </c>
      <c r="L483" s="48">
        <f t="shared" si="88"/>
        <v>10000</v>
      </c>
      <c r="M483" s="48">
        <f>IF(F483&lt;=$D$14,G483,M482-M482*'Pension Plotter'!$H$9/1200)</f>
        <v>4895.500960150068</v>
      </c>
      <c r="N483" s="112">
        <f t="shared" si="91"/>
        <v>19044</v>
      </c>
      <c r="O483" s="48">
        <f t="shared" si="92"/>
        <v>0</v>
      </c>
      <c r="P483" s="48">
        <f t="shared" si="93"/>
        <v>4000</v>
      </c>
      <c r="Q483" s="48">
        <f>IF(F483&lt;=$D$14,0,'Input Tab'!$C$10*12)</f>
        <v>3000</v>
      </c>
      <c r="R483" s="48">
        <f t="shared" si="85"/>
        <v>108500</v>
      </c>
      <c r="S483" s="48">
        <f t="shared" si="94"/>
        <v>0</v>
      </c>
    </row>
    <row r="484" spans="5:19" ht="12.75">
      <c r="E484" s="38">
        <v>461</v>
      </c>
      <c r="F484" s="34">
        <f t="shared" si="95"/>
        <v>54510</v>
      </c>
      <c r="G484" s="40">
        <f t="shared" si="89"/>
        <v>0</v>
      </c>
      <c r="H484" s="40">
        <f t="shared" si="90"/>
        <v>0</v>
      </c>
      <c r="I484" s="40">
        <f t="shared" si="96"/>
        <v>-78633</v>
      </c>
      <c r="J484" s="48">
        <f t="shared" si="86"/>
        <v>10000</v>
      </c>
      <c r="K484" s="48">
        <f t="shared" si="87"/>
        <v>5044</v>
      </c>
      <c r="L484" s="48">
        <f t="shared" si="88"/>
        <v>10000</v>
      </c>
      <c r="M484" s="48">
        <f>IF(F484&lt;=$D$14,G484,M483-M483*'Pension Plotter'!$H$9/1200)</f>
        <v>4877.142831549505</v>
      </c>
      <c r="N484" s="112">
        <f t="shared" si="91"/>
        <v>19044</v>
      </c>
      <c r="O484" s="48">
        <f t="shared" si="92"/>
        <v>0</v>
      </c>
      <c r="P484" s="48">
        <f t="shared" si="93"/>
        <v>4000</v>
      </c>
      <c r="Q484" s="48">
        <f>IF(F484&lt;=$D$14,0,'Input Tab'!$C$10*12)</f>
        <v>3000</v>
      </c>
      <c r="R484" s="48">
        <f t="shared" si="85"/>
        <v>108750</v>
      </c>
      <c r="S484" s="48">
        <f t="shared" si="94"/>
        <v>0</v>
      </c>
    </row>
    <row r="485" spans="5:19" ht="12.75">
      <c r="E485" s="38">
        <v>462</v>
      </c>
      <c r="F485" s="34">
        <f t="shared" si="95"/>
        <v>54540.5</v>
      </c>
      <c r="G485" s="40">
        <f t="shared" si="89"/>
        <v>0</v>
      </c>
      <c r="H485" s="40">
        <f t="shared" si="90"/>
        <v>0</v>
      </c>
      <c r="I485" s="40">
        <f t="shared" si="96"/>
        <v>-78883</v>
      </c>
      <c r="J485" s="48">
        <f t="shared" si="86"/>
        <v>10000</v>
      </c>
      <c r="K485" s="48">
        <f t="shared" si="87"/>
        <v>5044</v>
      </c>
      <c r="L485" s="48">
        <f t="shared" si="88"/>
        <v>10000</v>
      </c>
      <c r="M485" s="48">
        <f>IF(F485&lt;=$D$14,G485,M484-M484*'Pension Plotter'!$H$9/1200)</f>
        <v>4858.853545931194</v>
      </c>
      <c r="N485" s="112">
        <f t="shared" si="91"/>
        <v>19044</v>
      </c>
      <c r="O485" s="48">
        <f t="shared" si="92"/>
        <v>0</v>
      </c>
      <c r="P485" s="48">
        <f t="shared" si="93"/>
        <v>4000</v>
      </c>
      <c r="Q485" s="48">
        <f>IF(F485&lt;=$D$14,0,'Input Tab'!$C$10*12)</f>
        <v>3000</v>
      </c>
      <c r="R485" s="48">
        <f t="shared" si="85"/>
        <v>109000</v>
      </c>
      <c r="S485" s="48">
        <f t="shared" si="94"/>
        <v>0</v>
      </c>
    </row>
    <row r="486" spans="5:19" ht="12.75">
      <c r="E486" s="38">
        <v>463</v>
      </c>
      <c r="F486" s="34">
        <f t="shared" si="95"/>
        <v>54571</v>
      </c>
      <c r="G486" s="40">
        <f t="shared" si="89"/>
        <v>0</v>
      </c>
      <c r="H486" s="40">
        <f t="shared" si="90"/>
        <v>0</v>
      </c>
      <c r="I486" s="40">
        <f t="shared" si="96"/>
        <v>-79133</v>
      </c>
      <c r="J486" s="48">
        <f t="shared" si="86"/>
        <v>10000</v>
      </c>
      <c r="K486" s="48">
        <f t="shared" si="87"/>
        <v>5044</v>
      </c>
      <c r="L486" s="48">
        <f t="shared" si="88"/>
        <v>10000</v>
      </c>
      <c r="M486" s="48">
        <f>IF(F486&lt;=$D$14,G486,M485-M485*'Pension Plotter'!$H$9/1200)</f>
        <v>4840.632845133952</v>
      </c>
      <c r="N486" s="112">
        <f t="shared" si="91"/>
        <v>19044</v>
      </c>
      <c r="O486" s="48">
        <f t="shared" si="92"/>
        <v>0</v>
      </c>
      <c r="P486" s="48">
        <f t="shared" si="93"/>
        <v>4000</v>
      </c>
      <c r="Q486" s="48">
        <f>IF(F486&lt;=$D$14,0,'Input Tab'!$C$10*12)</f>
        <v>3000</v>
      </c>
      <c r="R486" s="48">
        <f t="shared" si="85"/>
        <v>109250</v>
      </c>
      <c r="S486" s="48">
        <f t="shared" si="94"/>
        <v>0</v>
      </c>
    </row>
    <row r="487" spans="5:19" ht="12.75">
      <c r="E487" s="38">
        <v>464</v>
      </c>
      <c r="F487" s="34">
        <f t="shared" si="95"/>
        <v>54601.5</v>
      </c>
      <c r="G487" s="40">
        <f t="shared" si="89"/>
        <v>0</v>
      </c>
      <c r="H487" s="40">
        <f t="shared" si="90"/>
        <v>0</v>
      </c>
      <c r="I487" s="40">
        <f t="shared" si="96"/>
        <v>-79383</v>
      </c>
      <c r="J487" s="48">
        <f t="shared" si="86"/>
        <v>10000</v>
      </c>
      <c r="K487" s="48">
        <f t="shared" si="87"/>
        <v>5044</v>
      </c>
      <c r="L487" s="48">
        <f t="shared" si="88"/>
        <v>10000</v>
      </c>
      <c r="M487" s="48">
        <f>IF(F487&lt;=$D$14,G487,M486-M486*'Pension Plotter'!$H$9/1200)</f>
        <v>4822.4804719647</v>
      </c>
      <c r="N487" s="112">
        <f t="shared" si="91"/>
        <v>19044</v>
      </c>
      <c r="O487" s="48">
        <f t="shared" si="92"/>
        <v>0</v>
      </c>
      <c r="P487" s="48">
        <f t="shared" si="93"/>
        <v>4000</v>
      </c>
      <c r="Q487" s="48">
        <f>IF(F487&lt;=$D$14,0,'Input Tab'!$C$10*12)</f>
        <v>3000</v>
      </c>
      <c r="R487" s="48">
        <f t="shared" si="85"/>
        <v>109500</v>
      </c>
      <c r="S487" s="48">
        <f t="shared" si="94"/>
        <v>0</v>
      </c>
    </row>
    <row r="488" spans="5:19" ht="12.75">
      <c r="E488" s="38">
        <v>465</v>
      </c>
      <c r="F488" s="34">
        <f t="shared" si="95"/>
        <v>54632</v>
      </c>
      <c r="G488" s="40">
        <f t="shared" si="89"/>
        <v>0</v>
      </c>
      <c r="H488" s="40">
        <f t="shared" si="90"/>
        <v>0</v>
      </c>
      <c r="I488" s="40">
        <f t="shared" si="96"/>
        <v>-79633</v>
      </c>
      <c r="J488" s="48">
        <f t="shared" si="86"/>
        <v>10000</v>
      </c>
      <c r="K488" s="48">
        <f t="shared" si="87"/>
        <v>5044</v>
      </c>
      <c r="L488" s="48">
        <f t="shared" si="88"/>
        <v>10000</v>
      </c>
      <c r="M488" s="48">
        <f>IF(F488&lt;=$D$14,G488,M487-M487*'Pension Plotter'!$H$9/1200)</f>
        <v>4804.396170194832</v>
      </c>
      <c r="N488" s="112">
        <f t="shared" si="91"/>
        <v>19044</v>
      </c>
      <c r="O488" s="48">
        <f t="shared" si="92"/>
        <v>0</v>
      </c>
      <c r="P488" s="48">
        <f t="shared" si="93"/>
        <v>4000</v>
      </c>
      <c r="Q488" s="48">
        <f>IF(F488&lt;=$D$14,0,'Input Tab'!$C$10*12)</f>
        <v>3000</v>
      </c>
      <c r="R488" s="48">
        <f t="shared" si="85"/>
        <v>109750</v>
      </c>
      <c r="S488" s="48">
        <f t="shared" si="94"/>
        <v>0</v>
      </c>
    </row>
    <row r="489" spans="5:19" ht="12.75">
      <c r="E489" s="38">
        <v>466</v>
      </c>
      <c r="F489" s="34">
        <f t="shared" si="95"/>
        <v>54662.5</v>
      </c>
      <c r="G489" s="40">
        <f t="shared" si="89"/>
        <v>0</v>
      </c>
      <c r="H489" s="40">
        <f t="shared" si="90"/>
        <v>0</v>
      </c>
      <c r="I489" s="40">
        <f t="shared" si="96"/>
        <v>-79883</v>
      </c>
      <c r="J489" s="48">
        <f t="shared" si="86"/>
        <v>10000</v>
      </c>
      <c r="K489" s="48">
        <f t="shared" si="87"/>
        <v>5044</v>
      </c>
      <c r="L489" s="48">
        <f t="shared" si="88"/>
        <v>10000</v>
      </c>
      <c r="M489" s="48">
        <f>IF(F489&lt;=$D$14,G489,M488-M488*'Pension Plotter'!$H$9/1200)</f>
        <v>4786.379684556601</v>
      </c>
      <c r="N489" s="112">
        <f t="shared" si="91"/>
        <v>19044</v>
      </c>
      <c r="O489" s="48">
        <f t="shared" si="92"/>
        <v>0</v>
      </c>
      <c r="P489" s="48">
        <f t="shared" si="93"/>
        <v>4000</v>
      </c>
      <c r="Q489" s="48">
        <f>IF(F489&lt;=$D$14,0,'Input Tab'!$C$10*12)</f>
        <v>3000</v>
      </c>
      <c r="R489" s="48">
        <f t="shared" si="85"/>
        <v>110000</v>
      </c>
      <c r="S489" s="48">
        <f t="shared" si="94"/>
        <v>0</v>
      </c>
    </row>
    <row r="490" spans="5:19" ht="12.75">
      <c r="E490" s="38">
        <v>467</v>
      </c>
      <c r="F490" s="34">
        <f t="shared" si="95"/>
        <v>54693</v>
      </c>
      <c r="G490" s="40">
        <f t="shared" si="89"/>
        <v>0</v>
      </c>
      <c r="H490" s="40">
        <f t="shared" si="90"/>
        <v>0</v>
      </c>
      <c r="I490" s="40">
        <f t="shared" si="96"/>
        <v>-80133</v>
      </c>
      <c r="J490" s="48">
        <f t="shared" si="86"/>
        <v>10000</v>
      </c>
      <c r="K490" s="48">
        <f t="shared" si="87"/>
        <v>5044</v>
      </c>
      <c r="L490" s="48">
        <f t="shared" si="88"/>
        <v>10000</v>
      </c>
      <c r="M490" s="48">
        <f>IF(F490&lt;=$D$14,G490,M489-M489*'Pension Plotter'!$H$9/1200)</f>
        <v>4768.430760739514</v>
      </c>
      <c r="N490" s="112">
        <f t="shared" si="91"/>
        <v>19044</v>
      </c>
      <c r="O490" s="48">
        <f t="shared" si="92"/>
        <v>0</v>
      </c>
      <c r="P490" s="48">
        <f t="shared" si="93"/>
        <v>4000</v>
      </c>
      <c r="Q490" s="48">
        <f>IF(F490&lt;=$D$14,0,'Input Tab'!$C$10*12)</f>
        <v>3000</v>
      </c>
      <c r="R490" s="48">
        <f t="shared" si="85"/>
        <v>110250</v>
      </c>
      <c r="S490" s="48">
        <f t="shared" si="94"/>
        <v>0</v>
      </c>
    </row>
    <row r="491" spans="5:19" ht="12.75">
      <c r="E491" s="38">
        <v>468</v>
      </c>
      <c r="F491" s="34">
        <f t="shared" si="95"/>
        <v>54723.5</v>
      </c>
      <c r="G491" s="40">
        <f t="shared" si="89"/>
        <v>0</v>
      </c>
      <c r="H491" s="40">
        <f t="shared" si="90"/>
        <v>0</v>
      </c>
      <c r="I491" s="40">
        <f t="shared" si="96"/>
        <v>-80383</v>
      </c>
      <c r="J491" s="48">
        <f t="shared" si="86"/>
        <v>10000</v>
      </c>
      <c r="K491" s="48">
        <f t="shared" si="87"/>
        <v>5044</v>
      </c>
      <c r="L491" s="48">
        <f t="shared" si="88"/>
        <v>10000</v>
      </c>
      <c r="M491" s="48">
        <f>IF(F491&lt;=$D$14,G491,M490-M490*'Pension Plotter'!$H$9/1200)</f>
        <v>4750.549145386741</v>
      </c>
      <c r="N491" s="112">
        <f t="shared" si="91"/>
        <v>19044</v>
      </c>
      <c r="O491" s="48">
        <f t="shared" si="92"/>
        <v>0</v>
      </c>
      <c r="P491" s="48">
        <f t="shared" si="93"/>
        <v>4000</v>
      </c>
      <c r="Q491" s="48">
        <f>IF(F491&lt;=$D$14,0,'Input Tab'!$C$10*12)</f>
        <v>3000</v>
      </c>
      <c r="R491" s="48">
        <f t="shared" si="85"/>
        <v>110500</v>
      </c>
      <c r="S491" s="48">
        <f t="shared" si="94"/>
        <v>0</v>
      </c>
    </row>
    <row r="492" spans="5:19" ht="12.75">
      <c r="E492" s="38">
        <v>469</v>
      </c>
      <c r="F492" s="34">
        <f t="shared" si="95"/>
        <v>54754</v>
      </c>
      <c r="G492" s="40">
        <f t="shared" si="89"/>
        <v>0</v>
      </c>
      <c r="H492" s="40">
        <f t="shared" si="90"/>
        <v>0</v>
      </c>
      <c r="I492" s="40">
        <f t="shared" si="96"/>
        <v>-80633</v>
      </c>
      <c r="J492" s="48">
        <f t="shared" si="86"/>
        <v>10000</v>
      </c>
      <c r="K492" s="48">
        <f t="shared" si="87"/>
        <v>5044</v>
      </c>
      <c r="L492" s="48">
        <f t="shared" si="88"/>
        <v>10000</v>
      </c>
      <c r="M492" s="48">
        <f>IF(F492&lt;=$D$14,G492,M491-M491*'Pension Plotter'!$H$9/1200)</f>
        <v>4732.73458609154</v>
      </c>
      <c r="N492" s="112">
        <f t="shared" si="91"/>
        <v>19044</v>
      </c>
      <c r="O492" s="48">
        <f t="shared" si="92"/>
        <v>0</v>
      </c>
      <c r="P492" s="48">
        <f t="shared" si="93"/>
        <v>4000</v>
      </c>
      <c r="Q492" s="48">
        <f>IF(F492&lt;=$D$14,0,'Input Tab'!$C$10*12)</f>
        <v>3000</v>
      </c>
      <c r="R492" s="48">
        <f t="shared" si="85"/>
        <v>110750</v>
      </c>
      <c r="S492" s="48">
        <f t="shared" si="94"/>
        <v>0</v>
      </c>
    </row>
    <row r="493" spans="5:19" ht="12.75">
      <c r="E493" s="38">
        <v>470</v>
      </c>
      <c r="F493" s="34">
        <f t="shared" si="95"/>
        <v>54784.5</v>
      </c>
      <c r="G493" s="40">
        <f t="shared" si="89"/>
        <v>0</v>
      </c>
      <c r="H493" s="40">
        <f t="shared" si="90"/>
        <v>0</v>
      </c>
      <c r="I493" s="40">
        <f t="shared" si="96"/>
        <v>-80883</v>
      </c>
      <c r="J493" s="48">
        <f t="shared" si="86"/>
        <v>10000</v>
      </c>
      <c r="K493" s="48">
        <f t="shared" si="87"/>
        <v>5044</v>
      </c>
      <c r="L493" s="48">
        <f t="shared" si="88"/>
        <v>10000</v>
      </c>
      <c r="M493" s="48">
        <f>IF(F493&lt;=$D$14,G493,M492-M492*'Pension Plotter'!$H$9/1200)</f>
        <v>4714.986831393697</v>
      </c>
      <c r="N493" s="112">
        <f t="shared" si="91"/>
        <v>19044</v>
      </c>
      <c r="O493" s="48">
        <f t="shared" si="92"/>
        <v>0</v>
      </c>
      <c r="P493" s="48">
        <f t="shared" si="93"/>
        <v>4000</v>
      </c>
      <c r="Q493" s="48">
        <f>IF(F493&lt;=$D$14,0,'Input Tab'!$C$10*12)</f>
        <v>3000</v>
      </c>
      <c r="R493" s="48">
        <f aca="true" t="shared" si="97" ref="R493:R556">Q493/12+R492</f>
        <v>111000</v>
      </c>
      <c r="S493" s="48">
        <f t="shared" si="94"/>
        <v>0</v>
      </c>
    </row>
    <row r="494" spans="5:19" ht="12.75">
      <c r="E494" s="38">
        <v>471</v>
      </c>
      <c r="F494" s="34">
        <f t="shared" si="95"/>
        <v>54815</v>
      </c>
      <c r="G494" s="40">
        <f t="shared" si="89"/>
        <v>0</v>
      </c>
      <c r="H494" s="40">
        <f t="shared" si="90"/>
        <v>0</v>
      </c>
      <c r="I494" s="40">
        <f t="shared" si="96"/>
        <v>-81133</v>
      </c>
      <c r="J494" s="48">
        <f t="shared" si="86"/>
        <v>10000</v>
      </c>
      <c r="K494" s="48">
        <f t="shared" si="87"/>
        <v>5044</v>
      </c>
      <c r="L494" s="48">
        <f t="shared" si="88"/>
        <v>10000</v>
      </c>
      <c r="M494" s="48">
        <f>IF(F494&lt;=$D$14,G494,M493-M493*'Pension Plotter'!$H$9/1200)</f>
        <v>4697.305630775971</v>
      </c>
      <c r="N494" s="112">
        <f t="shared" si="91"/>
        <v>19044</v>
      </c>
      <c r="O494" s="48">
        <f t="shared" si="92"/>
        <v>0</v>
      </c>
      <c r="P494" s="48">
        <f t="shared" si="93"/>
        <v>4000</v>
      </c>
      <c r="Q494" s="48">
        <f>IF(F494&lt;=$D$14,0,'Input Tab'!$C$10*12)</f>
        <v>3000</v>
      </c>
      <c r="R494" s="48">
        <f t="shared" si="97"/>
        <v>111250</v>
      </c>
      <c r="S494" s="48">
        <f t="shared" si="94"/>
        <v>0</v>
      </c>
    </row>
    <row r="495" spans="5:19" ht="12.75">
      <c r="E495" s="38">
        <v>472</v>
      </c>
      <c r="F495" s="34">
        <f t="shared" si="95"/>
        <v>54845.5</v>
      </c>
      <c r="G495" s="40">
        <f t="shared" si="89"/>
        <v>0</v>
      </c>
      <c r="H495" s="40">
        <f t="shared" si="90"/>
        <v>0</v>
      </c>
      <c r="I495" s="40">
        <f t="shared" si="96"/>
        <v>-81383</v>
      </c>
      <c r="J495" s="48">
        <f t="shared" si="86"/>
        <v>10000</v>
      </c>
      <c r="K495" s="48">
        <f t="shared" si="87"/>
        <v>5044</v>
      </c>
      <c r="L495" s="48">
        <f t="shared" si="88"/>
        <v>10000</v>
      </c>
      <c r="M495" s="48">
        <f>IF(F495&lt;=$D$14,G495,M494-M494*'Pension Plotter'!$H$9/1200)</f>
        <v>4679.690734660561</v>
      </c>
      <c r="N495" s="112">
        <f t="shared" si="91"/>
        <v>19044</v>
      </c>
      <c r="O495" s="48">
        <f t="shared" si="92"/>
        <v>0</v>
      </c>
      <c r="P495" s="48">
        <f t="shared" si="93"/>
        <v>4000</v>
      </c>
      <c r="Q495" s="48">
        <f>IF(F495&lt;=$D$14,0,'Input Tab'!$C$10*12)</f>
        <v>3000</v>
      </c>
      <c r="R495" s="48">
        <f t="shared" si="97"/>
        <v>111500</v>
      </c>
      <c r="S495" s="48">
        <f t="shared" si="94"/>
        <v>0</v>
      </c>
    </row>
    <row r="496" spans="5:19" ht="12.75">
      <c r="E496" s="38">
        <v>473</v>
      </c>
      <c r="F496" s="34">
        <f t="shared" si="95"/>
        <v>54876</v>
      </c>
      <c r="G496" s="40">
        <f t="shared" si="89"/>
        <v>0</v>
      </c>
      <c r="H496" s="40">
        <f t="shared" si="90"/>
        <v>0</v>
      </c>
      <c r="I496" s="40">
        <f t="shared" si="96"/>
        <v>-81633</v>
      </c>
      <c r="J496" s="48">
        <f t="shared" si="86"/>
        <v>10000</v>
      </c>
      <c r="K496" s="48">
        <f t="shared" si="87"/>
        <v>5044</v>
      </c>
      <c r="L496" s="48">
        <f t="shared" si="88"/>
        <v>10000</v>
      </c>
      <c r="M496" s="48">
        <f>IF(F496&lt;=$D$14,G496,M495-M495*'Pension Plotter'!$H$9/1200)</f>
        <v>4662.141894405584</v>
      </c>
      <c r="N496" s="112">
        <f t="shared" si="91"/>
        <v>19044</v>
      </c>
      <c r="O496" s="48">
        <f t="shared" si="92"/>
        <v>0</v>
      </c>
      <c r="P496" s="48">
        <f t="shared" si="93"/>
        <v>4000</v>
      </c>
      <c r="Q496" s="48">
        <f>IF(F496&lt;=$D$14,0,'Input Tab'!$C$10*12)</f>
        <v>3000</v>
      </c>
      <c r="R496" s="48">
        <f t="shared" si="97"/>
        <v>111750</v>
      </c>
      <c r="S496" s="48">
        <f t="shared" si="94"/>
        <v>0</v>
      </c>
    </row>
    <row r="497" spans="5:19" ht="12.75">
      <c r="E497" s="38">
        <v>474</v>
      </c>
      <c r="F497" s="34">
        <f t="shared" si="95"/>
        <v>54906.5</v>
      </c>
      <c r="G497" s="40">
        <f t="shared" si="89"/>
        <v>0</v>
      </c>
      <c r="H497" s="40">
        <f t="shared" si="90"/>
        <v>0</v>
      </c>
      <c r="I497" s="40">
        <f t="shared" si="96"/>
        <v>-81883</v>
      </c>
      <c r="J497" s="48">
        <f t="shared" si="86"/>
        <v>10000</v>
      </c>
      <c r="K497" s="48">
        <f t="shared" si="87"/>
        <v>5044</v>
      </c>
      <c r="L497" s="48">
        <f t="shared" si="88"/>
        <v>10000</v>
      </c>
      <c r="M497" s="48">
        <f>IF(F497&lt;=$D$14,G497,M496-M496*'Pension Plotter'!$H$9/1200)</f>
        <v>4644.658862301563</v>
      </c>
      <c r="N497" s="112">
        <f t="shared" si="91"/>
        <v>19044</v>
      </c>
      <c r="O497" s="48">
        <f t="shared" si="92"/>
        <v>0</v>
      </c>
      <c r="P497" s="48">
        <f t="shared" si="93"/>
        <v>4000</v>
      </c>
      <c r="Q497" s="48">
        <f>IF(F497&lt;=$D$14,0,'Input Tab'!$C$10*12)</f>
        <v>3000</v>
      </c>
      <c r="R497" s="48">
        <f t="shared" si="97"/>
        <v>112000</v>
      </c>
      <c r="S497" s="48">
        <f t="shared" si="94"/>
        <v>0</v>
      </c>
    </row>
    <row r="498" spans="5:19" ht="12.75">
      <c r="E498" s="38">
        <v>475</v>
      </c>
      <c r="F498" s="34">
        <f t="shared" si="95"/>
        <v>54937</v>
      </c>
      <c r="G498" s="40">
        <f t="shared" si="89"/>
        <v>0</v>
      </c>
      <c r="H498" s="40">
        <f t="shared" si="90"/>
        <v>0</v>
      </c>
      <c r="I498" s="40">
        <f t="shared" si="96"/>
        <v>-82133</v>
      </c>
      <c r="J498" s="48">
        <f t="shared" si="86"/>
        <v>10000</v>
      </c>
      <c r="K498" s="48">
        <f t="shared" si="87"/>
        <v>5044</v>
      </c>
      <c r="L498" s="48">
        <f t="shared" si="88"/>
        <v>10000</v>
      </c>
      <c r="M498" s="48">
        <f>IF(F498&lt;=$D$14,G498,M497-M497*'Pension Plotter'!$H$9/1200)</f>
        <v>4627.241391567933</v>
      </c>
      <c r="N498" s="112">
        <f t="shared" si="91"/>
        <v>19044</v>
      </c>
      <c r="O498" s="48">
        <f t="shared" si="92"/>
        <v>0</v>
      </c>
      <c r="P498" s="48">
        <f t="shared" si="93"/>
        <v>4000</v>
      </c>
      <c r="Q498" s="48">
        <f>IF(F498&lt;=$D$14,0,'Input Tab'!$C$10*12)</f>
        <v>3000</v>
      </c>
      <c r="R498" s="48">
        <f t="shared" si="97"/>
        <v>112250</v>
      </c>
      <c r="S498" s="48">
        <f t="shared" si="94"/>
        <v>0</v>
      </c>
    </row>
    <row r="499" spans="5:19" ht="12.75">
      <c r="E499" s="38">
        <v>476</v>
      </c>
      <c r="F499" s="34">
        <f t="shared" si="95"/>
        <v>54967.5</v>
      </c>
      <c r="G499" s="40">
        <f t="shared" si="89"/>
        <v>0</v>
      </c>
      <c r="H499" s="40">
        <f t="shared" si="90"/>
        <v>0</v>
      </c>
      <c r="I499" s="40">
        <f t="shared" si="96"/>
        <v>-82383</v>
      </c>
      <c r="J499" s="48">
        <f t="shared" si="86"/>
        <v>10000</v>
      </c>
      <c r="K499" s="48">
        <f t="shared" si="87"/>
        <v>5044</v>
      </c>
      <c r="L499" s="48">
        <f t="shared" si="88"/>
        <v>10000</v>
      </c>
      <c r="M499" s="48">
        <f>IF(F499&lt;=$D$14,G499,M498-M498*'Pension Plotter'!$H$9/1200)</f>
        <v>4609.889236349552</v>
      </c>
      <c r="N499" s="112">
        <f t="shared" si="91"/>
        <v>19044</v>
      </c>
      <c r="O499" s="48">
        <f t="shared" si="92"/>
        <v>0</v>
      </c>
      <c r="P499" s="48">
        <f t="shared" si="93"/>
        <v>4000</v>
      </c>
      <c r="Q499" s="48">
        <f>IF(F499&lt;=$D$14,0,'Input Tab'!$C$10*12)</f>
        <v>3000</v>
      </c>
      <c r="R499" s="48">
        <f t="shared" si="97"/>
        <v>112500</v>
      </c>
      <c r="S499" s="48">
        <f t="shared" si="94"/>
        <v>0</v>
      </c>
    </row>
    <row r="500" spans="5:19" ht="12.75">
      <c r="E500" s="38">
        <v>477</v>
      </c>
      <c r="F500" s="34">
        <f t="shared" si="95"/>
        <v>54998</v>
      </c>
      <c r="G500" s="40">
        <f t="shared" si="89"/>
        <v>0</v>
      </c>
      <c r="H500" s="40">
        <f t="shared" si="90"/>
        <v>0</v>
      </c>
      <c r="I500" s="40">
        <f t="shared" si="96"/>
        <v>-82633</v>
      </c>
      <c r="J500" s="48">
        <f t="shared" si="86"/>
        <v>10000</v>
      </c>
      <c r="K500" s="48">
        <f t="shared" si="87"/>
        <v>5044</v>
      </c>
      <c r="L500" s="48">
        <f t="shared" si="88"/>
        <v>10000</v>
      </c>
      <c r="M500" s="48">
        <f>IF(F500&lt;=$D$14,G500,M499-M499*'Pension Plotter'!$H$9/1200)</f>
        <v>4592.602151713241</v>
      </c>
      <c r="N500" s="112">
        <f t="shared" si="91"/>
        <v>19044</v>
      </c>
      <c r="O500" s="48">
        <f t="shared" si="92"/>
        <v>0</v>
      </c>
      <c r="P500" s="48">
        <f t="shared" si="93"/>
        <v>4000</v>
      </c>
      <c r="Q500" s="48">
        <f>IF(F500&lt;=$D$14,0,'Input Tab'!$C$10*12)</f>
        <v>3000</v>
      </c>
      <c r="R500" s="48">
        <f t="shared" si="97"/>
        <v>112750</v>
      </c>
      <c r="S500" s="48">
        <f t="shared" si="94"/>
        <v>0</v>
      </c>
    </row>
    <row r="501" spans="5:19" ht="12.75">
      <c r="E501" s="38">
        <v>478</v>
      </c>
      <c r="F501" s="34">
        <f t="shared" si="95"/>
        <v>55028.5</v>
      </c>
      <c r="G501" s="40">
        <f t="shared" si="89"/>
        <v>0</v>
      </c>
      <c r="H501" s="40">
        <f t="shared" si="90"/>
        <v>0</v>
      </c>
      <c r="I501" s="40">
        <f t="shared" si="96"/>
        <v>-82883</v>
      </c>
      <c r="J501" s="48">
        <f t="shared" si="86"/>
        <v>10000</v>
      </c>
      <c r="K501" s="48">
        <f t="shared" si="87"/>
        <v>5044</v>
      </c>
      <c r="L501" s="48">
        <f t="shared" si="88"/>
        <v>10000</v>
      </c>
      <c r="M501" s="48">
        <f>IF(F501&lt;=$D$14,G501,M500-M500*'Pension Plotter'!$H$9/1200)</f>
        <v>4575.379893644316</v>
      </c>
      <c r="N501" s="112">
        <f t="shared" si="91"/>
        <v>19044</v>
      </c>
      <c r="O501" s="48">
        <f t="shared" si="92"/>
        <v>0</v>
      </c>
      <c r="P501" s="48">
        <f t="shared" si="93"/>
        <v>4000</v>
      </c>
      <c r="Q501" s="48">
        <f>IF(F501&lt;=$D$14,0,'Input Tab'!$C$10*12)</f>
        <v>3000</v>
      </c>
      <c r="R501" s="48">
        <f t="shared" si="97"/>
        <v>113000</v>
      </c>
      <c r="S501" s="48">
        <f t="shared" si="94"/>
        <v>0</v>
      </c>
    </row>
    <row r="502" spans="5:19" ht="12.75">
      <c r="E502" s="38">
        <v>479</v>
      </c>
      <c r="F502" s="34">
        <f t="shared" si="95"/>
        <v>55059</v>
      </c>
      <c r="G502" s="40">
        <f t="shared" si="89"/>
        <v>0</v>
      </c>
      <c r="H502" s="40">
        <f t="shared" si="90"/>
        <v>0</v>
      </c>
      <c r="I502" s="40">
        <f t="shared" si="96"/>
        <v>-83133</v>
      </c>
      <c r="J502" s="48">
        <f t="shared" si="86"/>
        <v>10000</v>
      </c>
      <c r="K502" s="48">
        <f t="shared" si="87"/>
        <v>5044</v>
      </c>
      <c r="L502" s="48">
        <f t="shared" si="88"/>
        <v>10000</v>
      </c>
      <c r="M502" s="48">
        <f>IF(F502&lt;=$D$14,G502,M501-M501*'Pension Plotter'!$H$9/1200)</f>
        <v>4558.22221904315</v>
      </c>
      <c r="N502" s="112">
        <f t="shared" si="91"/>
        <v>19044</v>
      </c>
      <c r="O502" s="48">
        <f t="shared" si="92"/>
        <v>0</v>
      </c>
      <c r="P502" s="48">
        <f t="shared" si="93"/>
        <v>4000</v>
      </c>
      <c r="Q502" s="48">
        <f>IF(F502&lt;=$D$14,0,'Input Tab'!$C$10*12)</f>
        <v>3000</v>
      </c>
      <c r="R502" s="48">
        <f t="shared" si="97"/>
        <v>113250</v>
      </c>
      <c r="S502" s="48">
        <f t="shared" si="94"/>
        <v>0</v>
      </c>
    </row>
    <row r="503" spans="5:19" ht="12.75">
      <c r="E503" s="38">
        <v>480</v>
      </c>
      <c r="F503" s="34">
        <f t="shared" si="95"/>
        <v>55089.5</v>
      </c>
      <c r="G503" s="40">
        <f t="shared" si="89"/>
        <v>0</v>
      </c>
      <c r="H503" s="40">
        <f t="shared" si="90"/>
        <v>0</v>
      </c>
      <c r="I503" s="40">
        <f t="shared" si="96"/>
        <v>-83383</v>
      </c>
      <c r="J503" s="48">
        <f t="shared" si="86"/>
        <v>10000</v>
      </c>
      <c r="K503" s="48">
        <f t="shared" si="87"/>
        <v>5044</v>
      </c>
      <c r="L503" s="48">
        <f t="shared" si="88"/>
        <v>10000</v>
      </c>
      <c r="M503" s="48">
        <f>IF(F503&lt;=$D$14,G503,M502-M502*'Pension Plotter'!$H$9/1200)</f>
        <v>4541.128885721739</v>
      </c>
      <c r="N503" s="112">
        <f t="shared" si="91"/>
        <v>19044</v>
      </c>
      <c r="O503" s="48">
        <f t="shared" si="92"/>
        <v>0</v>
      </c>
      <c r="P503" s="48">
        <f t="shared" si="93"/>
        <v>4000</v>
      </c>
      <c r="Q503" s="48">
        <f>IF(F503&lt;=$D$14,0,'Input Tab'!$C$10*12)</f>
        <v>3000</v>
      </c>
      <c r="R503" s="48">
        <f t="shared" si="97"/>
        <v>113500</v>
      </c>
      <c r="S503" s="48">
        <f t="shared" si="94"/>
        <v>0</v>
      </c>
    </row>
    <row r="504" spans="5:19" ht="12.75">
      <c r="E504" s="38">
        <v>481</v>
      </c>
      <c r="F504" s="34">
        <f t="shared" si="95"/>
        <v>55120</v>
      </c>
      <c r="G504" s="40">
        <f t="shared" si="89"/>
        <v>0</v>
      </c>
      <c r="H504" s="40">
        <f t="shared" si="90"/>
        <v>0</v>
      </c>
      <c r="I504" s="40">
        <f t="shared" si="96"/>
        <v>-83633</v>
      </c>
      <c r="J504" s="48">
        <f t="shared" si="86"/>
        <v>10000</v>
      </c>
      <c r="K504" s="48">
        <f t="shared" si="87"/>
        <v>5044</v>
      </c>
      <c r="L504" s="48">
        <f t="shared" si="88"/>
        <v>10000</v>
      </c>
      <c r="M504" s="48">
        <f>IF(F504&lt;=$D$14,G504,M503-M503*'Pension Plotter'!$H$9/1200)</f>
        <v>4524.099652400282</v>
      </c>
      <c r="N504" s="112">
        <f t="shared" si="91"/>
        <v>19044</v>
      </c>
      <c r="O504" s="48">
        <f t="shared" si="92"/>
        <v>0</v>
      </c>
      <c r="P504" s="48">
        <f t="shared" si="93"/>
        <v>4000</v>
      </c>
      <c r="Q504" s="48">
        <f>IF(F504&lt;=$D$14,0,'Input Tab'!$C$10*12)</f>
        <v>3000</v>
      </c>
      <c r="R504" s="48">
        <f t="shared" si="97"/>
        <v>113750</v>
      </c>
      <c r="S504" s="48">
        <f t="shared" si="94"/>
        <v>0</v>
      </c>
    </row>
    <row r="505" spans="5:19" ht="12.75">
      <c r="E505" s="38">
        <v>482</v>
      </c>
      <c r="F505" s="34">
        <f t="shared" si="95"/>
        <v>55150.5</v>
      </c>
      <c r="G505" s="40">
        <f t="shared" si="89"/>
        <v>0</v>
      </c>
      <c r="H505" s="40">
        <f t="shared" si="90"/>
        <v>0</v>
      </c>
      <c r="I505" s="40">
        <f t="shared" si="96"/>
        <v>-83883</v>
      </c>
      <c r="J505" s="48">
        <f t="shared" si="86"/>
        <v>10000</v>
      </c>
      <c r="K505" s="48">
        <f t="shared" si="87"/>
        <v>5044</v>
      </c>
      <c r="L505" s="48">
        <f t="shared" si="88"/>
        <v>10000</v>
      </c>
      <c r="M505" s="48">
        <f>IF(F505&lt;=$D$14,G505,M504-M504*'Pension Plotter'!$H$9/1200)</f>
        <v>4507.134278703781</v>
      </c>
      <c r="N505" s="112">
        <f t="shared" si="91"/>
        <v>19044</v>
      </c>
      <c r="O505" s="48">
        <f t="shared" si="92"/>
        <v>0</v>
      </c>
      <c r="P505" s="48">
        <f t="shared" si="93"/>
        <v>4000</v>
      </c>
      <c r="Q505" s="48">
        <f>IF(F505&lt;=$D$14,0,'Input Tab'!$C$10*12)</f>
        <v>3000</v>
      </c>
      <c r="R505" s="48">
        <f t="shared" si="97"/>
        <v>114000</v>
      </c>
      <c r="S505" s="48">
        <f t="shared" si="94"/>
        <v>0</v>
      </c>
    </row>
    <row r="506" spans="5:19" ht="12.75">
      <c r="E506" s="38">
        <v>483</v>
      </c>
      <c r="F506" s="34">
        <f t="shared" si="95"/>
        <v>55181</v>
      </c>
      <c r="G506" s="40">
        <f t="shared" si="89"/>
        <v>0</v>
      </c>
      <c r="H506" s="40">
        <f t="shared" si="90"/>
        <v>0</v>
      </c>
      <c r="I506" s="40">
        <f t="shared" si="96"/>
        <v>-84133</v>
      </c>
      <c r="J506" s="48">
        <f t="shared" si="86"/>
        <v>10000</v>
      </c>
      <c r="K506" s="48">
        <f t="shared" si="87"/>
        <v>5044</v>
      </c>
      <c r="L506" s="48">
        <f t="shared" si="88"/>
        <v>10000</v>
      </c>
      <c r="M506" s="48">
        <f>IF(F506&lt;=$D$14,G506,M505-M505*'Pension Plotter'!$H$9/1200)</f>
        <v>4490.232525158642</v>
      </c>
      <c r="N506" s="112">
        <f t="shared" si="91"/>
        <v>19044</v>
      </c>
      <c r="O506" s="48">
        <f t="shared" si="92"/>
        <v>0</v>
      </c>
      <c r="P506" s="48">
        <f t="shared" si="93"/>
        <v>4000</v>
      </c>
      <c r="Q506" s="48">
        <f>IF(F506&lt;=$D$14,0,'Input Tab'!$C$10*12)</f>
        <v>3000</v>
      </c>
      <c r="R506" s="48">
        <f t="shared" si="97"/>
        <v>114250</v>
      </c>
      <c r="S506" s="48">
        <f t="shared" si="94"/>
        <v>0</v>
      </c>
    </row>
    <row r="507" spans="5:19" ht="12.75">
      <c r="E507" s="38">
        <v>484</v>
      </c>
      <c r="F507" s="34">
        <f t="shared" si="95"/>
        <v>55211.5</v>
      </c>
      <c r="G507" s="40">
        <f t="shared" si="89"/>
        <v>0</v>
      </c>
      <c r="H507" s="40">
        <f t="shared" si="90"/>
        <v>0</v>
      </c>
      <c r="I507" s="40">
        <f t="shared" si="96"/>
        <v>-84383</v>
      </c>
      <c r="J507" s="48">
        <f t="shared" si="86"/>
        <v>10000</v>
      </c>
      <c r="K507" s="48">
        <f t="shared" si="87"/>
        <v>5044</v>
      </c>
      <c r="L507" s="48">
        <f t="shared" si="88"/>
        <v>10000</v>
      </c>
      <c r="M507" s="48">
        <f>IF(F507&lt;=$D$14,G507,M506-M506*'Pension Plotter'!$H$9/1200)</f>
        <v>4473.394153189297</v>
      </c>
      <c r="N507" s="112">
        <f t="shared" si="91"/>
        <v>19044</v>
      </c>
      <c r="O507" s="48">
        <f t="shared" si="92"/>
        <v>0</v>
      </c>
      <c r="P507" s="48">
        <f t="shared" si="93"/>
        <v>4000</v>
      </c>
      <c r="Q507" s="48">
        <f>IF(F507&lt;=$D$14,0,'Input Tab'!$C$10*12)</f>
        <v>3000</v>
      </c>
      <c r="R507" s="48">
        <f t="shared" si="97"/>
        <v>114500</v>
      </c>
      <c r="S507" s="48">
        <f t="shared" si="94"/>
        <v>0</v>
      </c>
    </row>
    <row r="508" spans="5:19" ht="12.75">
      <c r="E508" s="38">
        <v>485</v>
      </c>
      <c r="F508" s="34">
        <f t="shared" si="95"/>
        <v>55242</v>
      </c>
      <c r="G508" s="40">
        <f t="shared" si="89"/>
        <v>0</v>
      </c>
      <c r="H508" s="40">
        <f t="shared" si="90"/>
        <v>0</v>
      </c>
      <c r="I508" s="40">
        <f t="shared" si="96"/>
        <v>-84633</v>
      </c>
      <c r="J508" s="48">
        <f t="shared" si="86"/>
        <v>10000</v>
      </c>
      <c r="K508" s="48">
        <f t="shared" si="87"/>
        <v>5044</v>
      </c>
      <c r="L508" s="48">
        <f t="shared" si="88"/>
        <v>10000</v>
      </c>
      <c r="M508" s="48">
        <f>IF(F508&lt;=$D$14,G508,M507-M507*'Pension Plotter'!$H$9/1200)</f>
        <v>4456.618925114837</v>
      </c>
      <c r="N508" s="112">
        <f t="shared" si="91"/>
        <v>19044</v>
      </c>
      <c r="O508" s="48">
        <f t="shared" si="92"/>
        <v>0</v>
      </c>
      <c r="P508" s="48">
        <f t="shared" si="93"/>
        <v>4000</v>
      </c>
      <c r="Q508" s="48">
        <f>IF(F508&lt;=$D$14,0,'Input Tab'!$C$10*12)</f>
        <v>3000</v>
      </c>
      <c r="R508" s="48">
        <f t="shared" si="97"/>
        <v>114750</v>
      </c>
      <c r="S508" s="48">
        <f t="shared" si="94"/>
        <v>0</v>
      </c>
    </row>
    <row r="509" spans="5:19" ht="12.75">
      <c r="E509" s="38">
        <v>486</v>
      </c>
      <c r="F509" s="34">
        <f t="shared" si="95"/>
        <v>55272.5</v>
      </c>
      <c r="G509" s="40">
        <f t="shared" si="89"/>
        <v>0</v>
      </c>
      <c r="H509" s="40">
        <f t="shared" si="90"/>
        <v>0</v>
      </c>
      <c r="I509" s="40">
        <f t="shared" si="96"/>
        <v>-84883</v>
      </c>
      <c r="J509" s="48">
        <f t="shared" si="86"/>
        <v>10000</v>
      </c>
      <c r="K509" s="48">
        <f t="shared" si="87"/>
        <v>5044</v>
      </c>
      <c r="L509" s="48">
        <f t="shared" si="88"/>
        <v>10000</v>
      </c>
      <c r="M509" s="48">
        <f>IF(F509&lt;=$D$14,G509,M508-M508*'Pension Plotter'!$H$9/1200)</f>
        <v>4439.906604145656</v>
      </c>
      <c r="N509" s="112">
        <f t="shared" si="91"/>
        <v>19044</v>
      </c>
      <c r="O509" s="48">
        <f t="shared" si="92"/>
        <v>0</v>
      </c>
      <c r="P509" s="48">
        <f t="shared" si="93"/>
        <v>4000</v>
      </c>
      <c r="Q509" s="48">
        <f>IF(F509&lt;=$D$14,0,'Input Tab'!$C$10*12)</f>
        <v>3000</v>
      </c>
      <c r="R509" s="48">
        <f t="shared" si="97"/>
        <v>115000</v>
      </c>
      <c r="S509" s="48">
        <f t="shared" si="94"/>
        <v>0</v>
      </c>
    </row>
    <row r="510" spans="5:19" ht="12.75">
      <c r="E510" s="38">
        <v>487</v>
      </c>
      <c r="F510" s="34">
        <f t="shared" si="95"/>
        <v>55303</v>
      </c>
      <c r="G510" s="40">
        <f t="shared" si="89"/>
        <v>0</v>
      </c>
      <c r="H510" s="40">
        <f t="shared" si="90"/>
        <v>0</v>
      </c>
      <c r="I510" s="40">
        <f t="shared" si="96"/>
        <v>-85133</v>
      </c>
      <c r="J510" s="48">
        <f t="shared" si="86"/>
        <v>10000</v>
      </c>
      <c r="K510" s="48">
        <f t="shared" si="87"/>
        <v>5044</v>
      </c>
      <c r="L510" s="48">
        <f t="shared" si="88"/>
        <v>10000</v>
      </c>
      <c r="M510" s="48">
        <f>IF(F510&lt;=$D$14,G510,M509-M509*'Pension Plotter'!$H$9/1200)</f>
        <v>4423.25695438011</v>
      </c>
      <c r="N510" s="112">
        <f t="shared" si="91"/>
        <v>19044</v>
      </c>
      <c r="O510" s="48">
        <f t="shared" si="92"/>
        <v>0</v>
      </c>
      <c r="P510" s="48">
        <f t="shared" si="93"/>
        <v>4000</v>
      </c>
      <c r="Q510" s="48">
        <f>IF(F510&lt;=$D$14,0,'Input Tab'!$C$10*12)</f>
        <v>3000</v>
      </c>
      <c r="R510" s="48">
        <f t="shared" si="97"/>
        <v>115250</v>
      </c>
      <c r="S510" s="48">
        <f t="shared" si="94"/>
        <v>0</v>
      </c>
    </row>
    <row r="511" spans="5:19" ht="12.75">
      <c r="E511" s="38">
        <v>488</v>
      </c>
      <c r="F511" s="34">
        <f t="shared" si="95"/>
        <v>55333.5</v>
      </c>
      <c r="G511" s="40">
        <f t="shared" si="89"/>
        <v>0</v>
      </c>
      <c r="H511" s="40">
        <f t="shared" si="90"/>
        <v>0</v>
      </c>
      <c r="I511" s="40">
        <f t="shared" si="96"/>
        <v>-85383</v>
      </c>
      <c r="J511" s="48">
        <f aca="true" t="shared" si="98" ref="J511:J573">IF(I511&gt;=$D$13,I511,$D$13)</f>
        <v>10000</v>
      </c>
      <c r="K511" s="48">
        <f t="shared" si="87"/>
        <v>5044</v>
      </c>
      <c r="L511" s="48">
        <f t="shared" si="88"/>
        <v>10000</v>
      </c>
      <c r="M511" s="48">
        <f>IF(F511&lt;=$D$14,G511,M510-M510*'Pension Plotter'!$H$9/1200)</f>
        <v>4406.669740801185</v>
      </c>
      <c r="N511" s="112">
        <f t="shared" si="91"/>
        <v>19044</v>
      </c>
      <c r="O511" s="48">
        <f t="shared" si="92"/>
        <v>0</v>
      </c>
      <c r="P511" s="48">
        <f t="shared" si="93"/>
        <v>4000</v>
      </c>
      <c r="Q511" s="48">
        <f>IF(F511&lt;=$D$14,0,'Input Tab'!$C$10*12)</f>
        <v>3000</v>
      </c>
      <c r="R511" s="48">
        <f t="shared" si="97"/>
        <v>115500</v>
      </c>
      <c r="S511" s="48">
        <f t="shared" si="94"/>
        <v>0</v>
      </c>
    </row>
    <row r="512" spans="5:19" ht="12.75">
      <c r="E512" s="38">
        <v>489</v>
      </c>
      <c r="F512" s="34">
        <f t="shared" si="95"/>
        <v>55364</v>
      </c>
      <c r="G512" s="40">
        <f t="shared" si="89"/>
        <v>0</v>
      </c>
      <c r="H512" s="40">
        <f t="shared" si="90"/>
        <v>0</v>
      </c>
      <c r="I512" s="40">
        <f t="shared" si="96"/>
        <v>-85633</v>
      </c>
      <c r="J512" s="48">
        <f t="shared" si="98"/>
        <v>10000</v>
      </c>
      <c r="K512" s="48">
        <f t="shared" si="87"/>
        <v>5044</v>
      </c>
      <c r="L512" s="48">
        <f t="shared" si="88"/>
        <v>10000</v>
      </c>
      <c r="M512" s="48">
        <f>IF(F512&lt;=$D$14,G512,M511-M511*'Pension Plotter'!$H$9/1200)</f>
        <v>4390.144729273181</v>
      </c>
      <c r="N512" s="112">
        <f t="shared" si="91"/>
        <v>19044</v>
      </c>
      <c r="O512" s="48">
        <f t="shared" si="92"/>
        <v>0</v>
      </c>
      <c r="P512" s="48">
        <f t="shared" si="93"/>
        <v>4000</v>
      </c>
      <c r="Q512" s="48">
        <f>IF(F512&lt;=$D$14,0,'Input Tab'!$C$10*12)</f>
        <v>3000</v>
      </c>
      <c r="R512" s="48">
        <f t="shared" si="97"/>
        <v>115750</v>
      </c>
      <c r="S512" s="48">
        <f t="shared" si="94"/>
        <v>0</v>
      </c>
    </row>
    <row r="513" spans="5:19" ht="12.75">
      <c r="E513" s="38">
        <v>490</v>
      </c>
      <c r="F513" s="34">
        <f t="shared" si="95"/>
        <v>55394.5</v>
      </c>
      <c r="G513" s="40">
        <f t="shared" si="89"/>
        <v>0</v>
      </c>
      <c r="H513" s="40">
        <f t="shared" si="90"/>
        <v>0</v>
      </c>
      <c r="I513" s="40">
        <f t="shared" si="96"/>
        <v>-85883</v>
      </c>
      <c r="J513" s="48">
        <f t="shared" si="98"/>
        <v>10000</v>
      </c>
      <c r="K513" s="48">
        <f t="shared" si="87"/>
        <v>5044</v>
      </c>
      <c r="L513" s="48">
        <f t="shared" si="88"/>
        <v>10000</v>
      </c>
      <c r="M513" s="48">
        <f>IF(F513&lt;=$D$14,G513,M512-M512*'Pension Plotter'!$H$9/1200)</f>
        <v>4373.681686538406</v>
      </c>
      <c r="N513" s="112">
        <f t="shared" si="91"/>
        <v>19044</v>
      </c>
      <c r="O513" s="48">
        <f t="shared" si="92"/>
        <v>0</v>
      </c>
      <c r="P513" s="48">
        <f t="shared" si="93"/>
        <v>4000</v>
      </c>
      <c r="Q513" s="48">
        <f>IF(F513&lt;=$D$14,0,'Input Tab'!$C$10*12)</f>
        <v>3000</v>
      </c>
      <c r="R513" s="48">
        <f t="shared" si="97"/>
        <v>116000</v>
      </c>
      <c r="S513" s="48">
        <f t="shared" si="94"/>
        <v>0</v>
      </c>
    </row>
    <row r="514" spans="5:19" ht="12.75">
      <c r="E514" s="38">
        <v>491</v>
      </c>
      <c r="F514" s="34">
        <f t="shared" si="95"/>
        <v>55425</v>
      </c>
      <c r="G514" s="40">
        <f t="shared" si="89"/>
        <v>0</v>
      </c>
      <c r="H514" s="40">
        <f t="shared" si="90"/>
        <v>0</v>
      </c>
      <c r="I514" s="40">
        <f t="shared" si="96"/>
        <v>-86133</v>
      </c>
      <c r="J514" s="48">
        <f t="shared" si="98"/>
        <v>10000</v>
      </c>
      <c r="K514" s="48">
        <f t="shared" si="87"/>
        <v>5044</v>
      </c>
      <c r="L514" s="48">
        <f t="shared" si="88"/>
        <v>10000</v>
      </c>
      <c r="M514" s="48">
        <f>IF(F514&lt;=$D$14,G514,M513-M513*'Pension Plotter'!$H$9/1200)</f>
        <v>4357.280380213887</v>
      </c>
      <c r="N514" s="112">
        <f t="shared" si="91"/>
        <v>19044</v>
      </c>
      <c r="O514" s="48">
        <f t="shared" si="92"/>
        <v>0</v>
      </c>
      <c r="P514" s="48">
        <f t="shared" si="93"/>
        <v>4000</v>
      </c>
      <c r="Q514" s="48">
        <f>IF(F514&lt;=$D$14,0,'Input Tab'!$C$10*12)</f>
        <v>3000</v>
      </c>
      <c r="R514" s="48">
        <f t="shared" si="97"/>
        <v>116250</v>
      </c>
      <c r="S514" s="48">
        <f t="shared" si="94"/>
        <v>0</v>
      </c>
    </row>
    <row r="515" spans="5:19" ht="12.75">
      <c r="E515" s="38">
        <v>492</v>
      </c>
      <c r="F515" s="34">
        <f t="shared" si="95"/>
        <v>55455.5</v>
      </c>
      <c r="G515" s="40">
        <f t="shared" si="89"/>
        <v>0</v>
      </c>
      <c r="H515" s="40">
        <f t="shared" si="90"/>
        <v>0</v>
      </c>
      <c r="I515" s="40">
        <f t="shared" si="96"/>
        <v>-86383</v>
      </c>
      <c r="J515" s="48">
        <f t="shared" si="98"/>
        <v>10000</v>
      </c>
      <c r="K515" s="48">
        <f t="shared" si="87"/>
        <v>5044</v>
      </c>
      <c r="L515" s="48">
        <f t="shared" si="88"/>
        <v>10000</v>
      </c>
      <c r="M515" s="48">
        <f>IF(F515&lt;=$D$14,G515,M514-M514*'Pension Plotter'!$H$9/1200)</f>
        <v>4340.940578788085</v>
      </c>
      <c r="N515" s="112">
        <f t="shared" si="91"/>
        <v>19044</v>
      </c>
      <c r="O515" s="48">
        <f t="shared" si="92"/>
        <v>0</v>
      </c>
      <c r="P515" s="48">
        <f t="shared" si="93"/>
        <v>4000</v>
      </c>
      <c r="Q515" s="48">
        <f>IF(F515&lt;=$D$14,0,'Input Tab'!$C$10*12)</f>
        <v>3000</v>
      </c>
      <c r="R515" s="48">
        <f t="shared" si="97"/>
        <v>116500</v>
      </c>
      <c r="S515" s="48">
        <f t="shared" si="94"/>
        <v>0</v>
      </c>
    </row>
    <row r="516" spans="5:19" ht="12.75">
      <c r="E516" s="38">
        <v>493</v>
      </c>
      <c r="F516" s="34">
        <f t="shared" si="95"/>
        <v>55486</v>
      </c>
      <c r="G516" s="40">
        <f t="shared" si="89"/>
        <v>0</v>
      </c>
      <c r="H516" s="40">
        <f t="shared" si="90"/>
        <v>0</v>
      </c>
      <c r="I516" s="40">
        <f t="shared" si="96"/>
        <v>-86633</v>
      </c>
      <c r="J516" s="48">
        <f t="shared" si="98"/>
        <v>10000</v>
      </c>
      <c r="K516" s="48">
        <f t="shared" si="87"/>
        <v>5044</v>
      </c>
      <c r="L516" s="48">
        <f t="shared" si="88"/>
        <v>10000</v>
      </c>
      <c r="M516" s="48">
        <f>IF(F516&lt;=$D$14,G516,M515-M515*'Pension Plotter'!$H$9/1200)</f>
        <v>4324.66205161763</v>
      </c>
      <c r="N516" s="112">
        <f t="shared" si="91"/>
        <v>19044</v>
      </c>
      <c r="O516" s="48">
        <f t="shared" si="92"/>
        <v>0</v>
      </c>
      <c r="P516" s="48">
        <f t="shared" si="93"/>
        <v>4000</v>
      </c>
      <c r="Q516" s="48">
        <f>IF(F516&lt;=$D$14,0,'Input Tab'!$C$10*12)</f>
        <v>3000</v>
      </c>
      <c r="R516" s="48">
        <f t="shared" si="97"/>
        <v>116750</v>
      </c>
      <c r="S516" s="48">
        <f t="shared" si="94"/>
        <v>0</v>
      </c>
    </row>
    <row r="517" spans="5:19" ht="12.75">
      <c r="E517" s="38">
        <v>494</v>
      </c>
      <c r="F517" s="34">
        <f t="shared" si="95"/>
        <v>55516.5</v>
      </c>
      <c r="G517" s="40">
        <f t="shared" si="89"/>
        <v>0</v>
      </c>
      <c r="H517" s="40">
        <f t="shared" si="90"/>
        <v>0</v>
      </c>
      <c r="I517" s="40">
        <f t="shared" si="96"/>
        <v>-86883</v>
      </c>
      <c r="J517" s="48">
        <f t="shared" si="98"/>
        <v>10000</v>
      </c>
      <c r="K517" s="48">
        <f t="shared" si="87"/>
        <v>5044</v>
      </c>
      <c r="L517" s="48">
        <f t="shared" si="88"/>
        <v>10000</v>
      </c>
      <c r="M517" s="48">
        <f>IF(F517&lt;=$D$14,G517,M516-M516*'Pension Plotter'!$H$9/1200)</f>
        <v>4308.444568924064</v>
      </c>
      <c r="N517" s="112">
        <f t="shared" si="91"/>
        <v>19044</v>
      </c>
      <c r="O517" s="48">
        <f t="shared" si="92"/>
        <v>0</v>
      </c>
      <c r="P517" s="48">
        <f t="shared" si="93"/>
        <v>4000</v>
      </c>
      <c r="Q517" s="48">
        <f>IF(F517&lt;=$D$14,0,'Input Tab'!$C$10*12)</f>
        <v>3000</v>
      </c>
      <c r="R517" s="48">
        <f t="shared" si="97"/>
        <v>117000</v>
      </c>
      <c r="S517" s="48">
        <f t="shared" si="94"/>
        <v>0</v>
      </c>
    </row>
    <row r="518" spans="5:19" ht="12.75">
      <c r="E518" s="38">
        <v>495</v>
      </c>
      <c r="F518" s="34">
        <f t="shared" si="95"/>
        <v>55547</v>
      </c>
      <c r="G518" s="40">
        <f t="shared" si="89"/>
        <v>0</v>
      </c>
      <c r="H518" s="40">
        <f t="shared" si="90"/>
        <v>0</v>
      </c>
      <c r="I518" s="40">
        <f t="shared" si="96"/>
        <v>-87133</v>
      </c>
      <c r="J518" s="48">
        <f t="shared" si="98"/>
        <v>10000</v>
      </c>
      <c r="K518" s="48">
        <f t="shared" si="87"/>
        <v>5044</v>
      </c>
      <c r="L518" s="48">
        <f t="shared" si="88"/>
        <v>10000</v>
      </c>
      <c r="M518" s="48">
        <f>IF(F518&lt;=$D$14,G518,M517-M517*'Pension Plotter'!$H$9/1200)</f>
        <v>4292.287901790599</v>
      </c>
      <c r="N518" s="112">
        <f t="shared" si="91"/>
        <v>19044</v>
      </c>
      <c r="O518" s="48">
        <f t="shared" si="92"/>
        <v>0</v>
      </c>
      <c r="P518" s="48">
        <f t="shared" si="93"/>
        <v>4000</v>
      </c>
      <c r="Q518" s="48">
        <f>IF(F518&lt;=$D$14,0,'Input Tab'!$C$10*12)</f>
        <v>3000</v>
      </c>
      <c r="R518" s="48">
        <f t="shared" si="97"/>
        <v>117250</v>
      </c>
      <c r="S518" s="48">
        <f t="shared" si="94"/>
        <v>0</v>
      </c>
    </row>
    <row r="519" spans="5:19" ht="12.75">
      <c r="E519" s="38">
        <v>496</v>
      </c>
      <c r="F519" s="34">
        <f t="shared" si="95"/>
        <v>55577.5</v>
      </c>
      <c r="G519" s="40">
        <f t="shared" si="89"/>
        <v>0</v>
      </c>
      <c r="H519" s="40">
        <f t="shared" si="90"/>
        <v>0</v>
      </c>
      <c r="I519" s="40">
        <f t="shared" si="96"/>
        <v>-87383</v>
      </c>
      <c r="J519" s="48">
        <f t="shared" si="98"/>
        <v>10000</v>
      </c>
      <c r="K519" s="48">
        <f t="shared" si="87"/>
        <v>5044</v>
      </c>
      <c r="L519" s="48">
        <f t="shared" si="88"/>
        <v>10000</v>
      </c>
      <c r="M519" s="48">
        <f>IF(F519&lt;=$D$14,G519,M518-M518*'Pension Plotter'!$H$9/1200)</f>
        <v>4276.191822158884</v>
      </c>
      <c r="N519" s="112">
        <f t="shared" si="91"/>
        <v>19044</v>
      </c>
      <c r="O519" s="48">
        <f t="shared" si="92"/>
        <v>0</v>
      </c>
      <c r="P519" s="48">
        <f t="shared" si="93"/>
        <v>4000</v>
      </c>
      <c r="Q519" s="48">
        <f>IF(F519&lt;=$D$14,0,'Input Tab'!$C$10*12)</f>
        <v>3000</v>
      </c>
      <c r="R519" s="48">
        <f t="shared" si="97"/>
        <v>117500</v>
      </c>
      <c r="S519" s="48">
        <f t="shared" si="94"/>
        <v>0</v>
      </c>
    </row>
    <row r="520" spans="5:19" ht="12.75">
      <c r="E520" s="38">
        <v>497</v>
      </c>
      <c r="F520" s="34">
        <f t="shared" si="95"/>
        <v>55608</v>
      </c>
      <c r="G520" s="40">
        <f t="shared" si="89"/>
        <v>0</v>
      </c>
      <c r="H520" s="40">
        <f t="shared" si="90"/>
        <v>0</v>
      </c>
      <c r="I520" s="40">
        <f t="shared" si="96"/>
        <v>-87633</v>
      </c>
      <c r="J520" s="48">
        <f t="shared" si="98"/>
        <v>10000</v>
      </c>
      <c r="K520" s="48">
        <f t="shared" si="87"/>
        <v>5044</v>
      </c>
      <c r="L520" s="48">
        <f t="shared" si="88"/>
        <v>10000</v>
      </c>
      <c r="M520" s="48">
        <f>IF(F520&lt;=$D$14,G520,M519-M519*'Pension Plotter'!$H$9/1200)</f>
        <v>4260.156102825788</v>
      </c>
      <c r="N520" s="112">
        <f t="shared" si="91"/>
        <v>19044</v>
      </c>
      <c r="O520" s="48">
        <f t="shared" si="92"/>
        <v>0</v>
      </c>
      <c r="P520" s="48">
        <f t="shared" si="93"/>
        <v>4000</v>
      </c>
      <c r="Q520" s="48">
        <f>IF(F520&lt;=$D$14,0,'Input Tab'!$C$10*12)</f>
        <v>3000</v>
      </c>
      <c r="R520" s="48">
        <f t="shared" si="97"/>
        <v>117750</v>
      </c>
      <c r="S520" s="48">
        <f t="shared" si="94"/>
        <v>0</v>
      </c>
    </row>
    <row r="521" spans="5:19" ht="12.75">
      <c r="E521" s="38">
        <v>498</v>
      </c>
      <c r="F521" s="34">
        <f t="shared" si="95"/>
        <v>55638.5</v>
      </c>
      <c r="G521" s="40">
        <f t="shared" si="89"/>
        <v>0</v>
      </c>
      <c r="H521" s="40">
        <f t="shared" si="90"/>
        <v>0</v>
      </c>
      <c r="I521" s="40">
        <f t="shared" si="96"/>
        <v>-87883</v>
      </c>
      <c r="J521" s="48">
        <f t="shared" si="98"/>
        <v>10000</v>
      </c>
      <c r="K521" s="48">
        <f t="shared" si="87"/>
        <v>5044</v>
      </c>
      <c r="L521" s="48">
        <f t="shared" si="88"/>
        <v>10000</v>
      </c>
      <c r="M521" s="48">
        <f>IF(F521&lt;=$D$14,G521,M520-M520*'Pension Plotter'!$H$9/1200)</f>
        <v>4244.180517440192</v>
      </c>
      <c r="N521" s="112">
        <f t="shared" si="91"/>
        <v>19044</v>
      </c>
      <c r="O521" s="48">
        <f t="shared" si="92"/>
        <v>0</v>
      </c>
      <c r="P521" s="48">
        <f t="shared" si="93"/>
        <v>4000</v>
      </c>
      <c r="Q521" s="48">
        <f>IF(F521&lt;=$D$14,0,'Input Tab'!$C$10*12)</f>
        <v>3000</v>
      </c>
      <c r="R521" s="48">
        <f t="shared" si="97"/>
        <v>118000</v>
      </c>
      <c r="S521" s="48">
        <f t="shared" si="94"/>
        <v>0</v>
      </c>
    </row>
    <row r="522" spans="5:19" ht="12.75">
      <c r="E522" s="38">
        <v>499</v>
      </c>
      <c r="F522" s="34">
        <f t="shared" si="95"/>
        <v>55669</v>
      </c>
      <c r="G522" s="40">
        <f t="shared" si="89"/>
        <v>0</v>
      </c>
      <c r="H522" s="40">
        <f t="shared" si="90"/>
        <v>0</v>
      </c>
      <c r="I522" s="40">
        <f t="shared" si="96"/>
        <v>-88133</v>
      </c>
      <c r="J522" s="48">
        <f t="shared" si="98"/>
        <v>10000</v>
      </c>
      <c r="K522" s="48">
        <f t="shared" si="87"/>
        <v>5044</v>
      </c>
      <c r="L522" s="48">
        <f t="shared" si="88"/>
        <v>10000</v>
      </c>
      <c r="M522" s="48">
        <f>IF(F522&lt;=$D$14,G522,M521-M521*'Pension Plotter'!$H$9/1200)</f>
        <v>4228.264840499791</v>
      </c>
      <c r="N522" s="112">
        <f t="shared" si="91"/>
        <v>19044</v>
      </c>
      <c r="O522" s="48">
        <f t="shared" si="92"/>
        <v>0</v>
      </c>
      <c r="P522" s="48">
        <f t="shared" si="93"/>
        <v>4000</v>
      </c>
      <c r="Q522" s="48">
        <f>IF(F522&lt;=$D$14,0,'Input Tab'!$C$10*12)</f>
        <v>3000</v>
      </c>
      <c r="R522" s="48">
        <f t="shared" si="97"/>
        <v>118250</v>
      </c>
      <c r="S522" s="48">
        <f t="shared" si="94"/>
        <v>0</v>
      </c>
    </row>
    <row r="523" spans="5:19" ht="12.75">
      <c r="E523" s="38">
        <v>500</v>
      </c>
      <c r="F523" s="34">
        <f t="shared" si="95"/>
        <v>55699.5</v>
      </c>
      <c r="G523" s="40">
        <f t="shared" si="89"/>
        <v>0</v>
      </c>
      <c r="H523" s="40">
        <f t="shared" si="90"/>
        <v>0</v>
      </c>
      <c r="I523" s="40">
        <f t="shared" si="96"/>
        <v>-88383</v>
      </c>
      <c r="J523" s="48">
        <f t="shared" si="98"/>
        <v>10000</v>
      </c>
      <c r="K523" s="48">
        <f t="shared" si="87"/>
        <v>5044</v>
      </c>
      <c r="L523" s="48">
        <f t="shared" si="88"/>
        <v>10000</v>
      </c>
      <c r="M523" s="48">
        <f>IF(F523&lt;=$D$14,G523,M522-M522*'Pension Plotter'!$H$9/1200)</f>
        <v>4212.408847347917</v>
      </c>
      <c r="N523" s="112">
        <f t="shared" si="91"/>
        <v>19044</v>
      </c>
      <c r="O523" s="48">
        <f t="shared" si="92"/>
        <v>0</v>
      </c>
      <c r="P523" s="48">
        <f t="shared" si="93"/>
        <v>4000</v>
      </c>
      <c r="Q523" s="48">
        <f>IF(F523&lt;=$D$14,0,'Input Tab'!$C$10*12)</f>
        <v>3000</v>
      </c>
      <c r="R523" s="48">
        <f t="shared" si="97"/>
        <v>118500</v>
      </c>
      <c r="S523" s="48">
        <f t="shared" si="94"/>
        <v>0</v>
      </c>
    </row>
    <row r="524" spans="5:19" ht="12.75">
      <c r="E524" s="38">
        <v>501</v>
      </c>
      <c r="F524" s="34">
        <f t="shared" si="95"/>
        <v>55730</v>
      </c>
      <c r="G524" s="40">
        <f t="shared" si="89"/>
        <v>0</v>
      </c>
      <c r="H524" s="40">
        <f t="shared" si="90"/>
        <v>0</v>
      </c>
      <c r="I524" s="40">
        <f t="shared" si="96"/>
        <v>-88633</v>
      </c>
      <c r="J524" s="48">
        <f t="shared" si="98"/>
        <v>10000</v>
      </c>
      <c r="K524" s="48">
        <f t="shared" si="87"/>
        <v>5044</v>
      </c>
      <c r="L524" s="48">
        <f t="shared" si="88"/>
        <v>10000</v>
      </c>
      <c r="M524" s="48">
        <f>IF(F524&lt;=$D$14,G524,M523-M523*'Pension Plotter'!$H$9/1200)</f>
        <v>4196.612314170362</v>
      </c>
      <c r="N524" s="112">
        <f t="shared" si="91"/>
        <v>19044</v>
      </c>
      <c r="O524" s="48">
        <f t="shared" si="92"/>
        <v>0</v>
      </c>
      <c r="P524" s="48">
        <f t="shared" si="93"/>
        <v>4000</v>
      </c>
      <c r="Q524" s="48">
        <f>IF(F524&lt;=$D$14,0,'Input Tab'!$C$10*12)</f>
        <v>3000</v>
      </c>
      <c r="R524" s="48">
        <f t="shared" si="97"/>
        <v>118750</v>
      </c>
      <c r="S524" s="48">
        <f t="shared" si="94"/>
        <v>0</v>
      </c>
    </row>
    <row r="525" spans="5:19" ht="12.75">
      <c r="E525" s="38">
        <v>502</v>
      </c>
      <c r="F525" s="34">
        <f t="shared" si="95"/>
        <v>55760.5</v>
      </c>
      <c r="G525" s="40">
        <f t="shared" si="89"/>
        <v>0</v>
      </c>
      <c r="H525" s="40">
        <f t="shared" si="90"/>
        <v>0</v>
      </c>
      <c r="I525" s="40">
        <f t="shared" si="96"/>
        <v>-88883</v>
      </c>
      <c r="J525" s="48">
        <f t="shared" si="98"/>
        <v>10000</v>
      </c>
      <c r="K525" s="48">
        <f t="shared" si="87"/>
        <v>5044</v>
      </c>
      <c r="L525" s="48">
        <f t="shared" si="88"/>
        <v>10000</v>
      </c>
      <c r="M525" s="48">
        <f>IF(F525&lt;=$D$14,G525,M524-M524*'Pension Plotter'!$H$9/1200)</f>
        <v>4180.875017992224</v>
      </c>
      <c r="N525" s="112">
        <f t="shared" si="91"/>
        <v>19044</v>
      </c>
      <c r="O525" s="48">
        <f t="shared" si="92"/>
        <v>0</v>
      </c>
      <c r="P525" s="48">
        <f t="shared" si="93"/>
        <v>4000</v>
      </c>
      <c r="Q525" s="48">
        <f>IF(F525&lt;=$D$14,0,'Input Tab'!$C$10*12)</f>
        <v>3000</v>
      </c>
      <c r="R525" s="48">
        <f t="shared" si="97"/>
        <v>119000</v>
      </c>
      <c r="S525" s="48">
        <f t="shared" si="94"/>
        <v>0</v>
      </c>
    </row>
    <row r="526" spans="5:19" ht="12.75">
      <c r="E526" s="38">
        <v>503</v>
      </c>
      <c r="F526" s="34">
        <f t="shared" si="95"/>
        <v>55791</v>
      </c>
      <c r="G526" s="40">
        <f t="shared" si="89"/>
        <v>0</v>
      </c>
      <c r="H526" s="40">
        <f t="shared" si="90"/>
        <v>0</v>
      </c>
      <c r="I526" s="40">
        <f t="shared" si="96"/>
        <v>-89133</v>
      </c>
      <c r="J526" s="48">
        <f t="shared" si="98"/>
        <v>10000</v>
      </c>
      <c r="K526" s="48">
        <f t="shared" si="87"/>
        <v>5044</v>
      </c>
      <c r="L526" s="48">
        <f t="shared" si="88"/>
        <v>10000</v>
      </c>
      <c r="M526" s="48">
        <f>IF(F526&lt;=$D$14,G526,M525-M525*'Pension Plotter'!$H$9/1200)</f>
        <v>4165.196736674753</v>
      </c>
      <c r="N526" s="112">
        <f t="shared" si="91"/>
        <v>19044</v>
      </c>
      <c r="O526" s="48">
        <f t="shared" si="92"/>
        <v>0</v>
      </c>
      <c r="P526" s="48">
        <f t="shared" si="93"/>
        <v>4000</v>
      </c>
      <c r="Q526" s="48">
        <f>IF(F526&lt;=$D$14,0,'Input Tab'!$C$10*12)</f>
        <v>3000</v>
      </c>
      <c r="R526" s="48">
        <f t="shared" si="97"/>
        <v>119250</v>
      </c>
      <c r="S526" s="48">
        <f t="shared" si="94"/>
        <v>0</v>
      </c>
    </row>
    <row r="527" spans="5:19" ht="12.75">
      <c r="E527" s="38">
        <v>504</v>
      </c>
      <c r="F527" s="34">
        <f t="shared" si="95"/>
        <v>55821.5</v>
      </c>
      <c r="G527" s="40">
        <f t="shared" si="89"/>
        <v>0</v>
      </c>
      <c r="H527" s="40">
        <f t="shared" si="90"/>
        <v>0</v>
      </c>
      <c r="I527" s="40">
        <f t="shared" si="96"/>
        <v>-89383</v>
      </c>
      <c r="J527" s="48">
        <f t="shared" si="98"/>
        <v>10000</v>
      </c>
      <c r="K527" s="48">
        <f t="shared" si="87"/>
        <v>5044</v>
      </c>
      <c r="L527" s="48">
        <f t="shared" si="88"/>
        <v>10000</v>
      </c>
      <c r="M527" s="48">
        <f>IF(F527&lt;=$D$14,G527,M526-M526*'Pension Plotter'!$H$9/1200)</f>
        <v>4149.577248912223</v>
      </c>
      <c r="N527" s="112">
        <f t="shared" si="91"/>
        <v>19044</v>
      </c>
      <c r="O527" s="48">
        <f t="shared" si="92"/>
        <v>0</v>
      </c>
      <c r="P527" s="48">
        <f t="shared" si="93"/>
        <v>4000</v>
      </c>
      <c r="Q527" s="48">
        <f>IF(F527&lt;=$D$14,0,'Input Tab'!$C$10*12)</f>
        <v>3000</v>
      </c>
      <c r="R527" s="48">
        <f t="shared" si="97"/>
        <v>119500</v>
      </c>
      <c r="S527" s="48">
        <f t="shared" si="94"/>
        <v>0</v>
      </c>
    </row>
    <row r="528" spans="5:19" ht="12.75">
      <c r="E528" s="38">
        <v>505</v>
      </c>
      <c r="F528" s="34">
        <f t="shared" si="95"/>
        <v>55852</v>
      </c>
      <c r="G528" s="40">
        <f t="shared" si="89"/>
        <v>0</v>
      </c>
      <c r="H528" s="40">
        <f t="shared" si="90"/>
        <v>0</v>
      </c>
      <c r="I528" s="40">
        <f t="shared" si="96"/>
        <v>-89633</v>
      </c>
      <c r="J528" s="48">
        <f t="shared" si="98"/>
        <v>10000</v>
      </c>
      <c r="K528" s="48">
        <f t="shared" si="87"/>
        <v>5044</v>
      </c>
      <c r="L528" s="48">
        <f t="shared" si="88"/>
        <v>10000</v>
      </c>
      <c r="M528" s="48">
        <f>IF(F528&lt;=$D$14,G528,M527-M527*'Pension Plotter'!$H$9/1200)</f>
        <v>4134.0163342288015</v>
      </c>
      <c r="N528" s="112">
        <f t="shared" si="91"/>
        <v>19044</v>
      </c>
      <c r="O528" s="48">
        <f t="shared" si="92"/>
        <v>0</v>
      </c>
      <c r="P528" s="48">
        <f t="shared" si="93"/>
        <v>4000</v>
      </c>
      <c r="Q528" s="48">
        <f>IF(F528&lt;=$D$14,0,'Input Tab'!$C$10*12)</f>
        <v>3000</v>
      </c>
      <c r="R528" s="48">
        <f t="shared" si="97"/>
        <v>119750</v>
      </c>
      <c r="S528" s="48">
        <f t="shared" si="94"/>
        <v>0</v>
      </c>
    </row>
    <row r="529" spans="5:19" ht="12.75">
      <c r="E529" s="38">
        <v>506</v>
      </c>
      <c r="F529" s="34">
        <f t="shared" si="95"/>
        <v>55882.5</v>
      </c>
      <c r="G529" s="40">
        <f t="shared" si="89"/>
        <v>0</v>
      </c>
      <c r="H529" s="40">
        <f t="shared" si="90"/>
        <v>0</v>
      </c>
      <c r="I529" s="40">
        <f t="shared" si="96"/>
        <v>-89883</v>
      </c>
      <c r="J529" s="48">
        <f t="shared" si="98"/>
        <v>10000</v>
      </c>
      <c r="K529" s="48">
        <f t="shared" si="87"/>
        <v>5044</v>
      </c>
      <c r="L529" s="48">
        <f t="shared" si="88"/>
        <v>10000</v>
      </c>
      <c r="M529" s="48">
        <f>IF(F529&lt;=$D$14,G529,M528-M528*'Pension Plotter'!$H$9/1200)</f>
        <v>4118.513772975443</v>
      </c>
      <c r="N529" s="112">
        <f t="shared" si="91"/>
        <v>19044</v>
      </c>
      <c r="O529" s="48">
        <f t="shared" si="92"/>
        <v>0</v>
      </c>
      <c r="P529" s="48">
        <f t="shared" si="93"/>
        <v>4000</v>
      </c>
      <c r="Q529" s="48">
        <f>IF(F529&lt;=$D$14,0,'Input Tab'!$C$10*12)</f>
        <v>3000</v>
      </c>
      <c r="R529" s="48">
        <f t="shared" si="97"/>
        <v>120000</v>
      </c>
      <c r="S529" s="48">
        <f t="shared" si="94"/>
        <v>0</v>
      </c>
    </row>
    <row r="530" spans="5:19" ht="12.75">
      <c r="E530" s="38">
        <v>507</v>
      </c>
      <c r="F530" s="34">
        <f t="shared" si="95"/>
        <v>55913</v>
      </c>
      <c r="G530" s="40">
        <f t="shared" si="89"/>
        <v>0</v>
      </c>
      <c r="H530" s="40">
        <f t="shared" si="90"/>
        <v>0</v>
      </c>
      <c r="I530" s="40">
        <f t="shared" si="96"/>
        <v>-90133</v>
      </c>
      <c r="J530" s="48">
        <f t="shared" si="98"/>
        <v>10000</v>
      </c>
      <c r="K530" s="48">
        <f t="shared" si="87"/>
        <v>5044</v>
      </c>
      <c r="L530" s="48">
        <f t="shared" si="88"/>
        <v>10000</v>
      </c>
      <c r="M530" s="48">
        <f>IF(F530&lt;=$D$14,G530,M529-M529*'Pension Plotter'!$H$9/1200)</f>
        <v>4103.069346326785</v>
      </c>
      <c r="N530" s="112">
        <f t="shared" si="91"/>
        <v>19044</v>
      </c>
      <c r="O530" s="48">
        <f t="shared" si="92"/>
        <v>0</v>
      </c>
      <c r="P530" s="48">
        <f t="shared" si="93"/>
        <v>4000</v>
      </c>
      <c r="Q530" s="48">
        <f>IF(F530&lt;=$D$14,0,'Input Tab'!$C$10*12)</f>
        <v>3000</v>
      </c>
      <c r="R530" s="48">
        <f t="shared" si="97"/>
        <v>120250</v>
      </c>
      <c r="S530" s="48">
        <f t="shared" si="94"/>
        <v>0</v>
      </c>
    </row>
    <row r="531" spans="5:19" ht="12.75">
      <c r="E531" s="38">
        <v>508</v>
      </c>
      <c r="F531" s="34">
        <f t="shared" si="95"/>
        <v>55943.5</v>
      </c>
      <c r="G531" s="40">
        <f t="shared" si="89"/>
        <v>0</v>
      </c>
      <c r="H531" s="40">
        <f t="shared" si="90"/>
        <v>0</v>
      </c>
      <c r="I531" s="40">
        <f t="shared" si="96"/>
        <v>-90383</v>
      </c>
      <c r="J531" s="48">
        <f t="shared" si="98"/>
        <v>10000</v>
      </c>
      <c r="K531" s="48">
        <f t="shared" si="87"/>
        <v>5044</v>
      </c>
      <c r="L531" s="48">
        <f t="shared" si="88"/>
        <v>10000</v>
      </c>
      <c r="M531" s="48">
        <f>IF(F531&lt;=$D$14,G531,M530-M530*'Pension Plotter'!$H$9/1200)</f>
        <v>4087.6828362780598</v>
      </c>
      <c r="N531" s="112">
        <f t="shared" si="91"/>
        <v>19044</v>
      </c>
      <c r="O531" s="48">
        <f t="shared" si="92"/>
        <v>0</v>
      </c>
      <c r="P531" s="48">
        <f t="shared" si="93"/>
        <v>4000</v>
      </c>
      <c r="Q531" s="48">
        <f>IF(F531&lt;=$D$14,0,'Input Tab'!$C$10*12)</f>
        <v>3000</v>
      </c>
      <c r="R531" s="48">
        <f t="shared" si="97"/>
        <v>120500</v>
      </c>
      <c r="S531" s="48">
        <f t="shared" si="94"/>
        <v>0</v>
      </c>
    </row>
    <row r="532" spans="5:19" ht="12.75">
      <c r="E532" s="38">
        <v>509</v>
      </c>
      <c r="F532" s="34">
        <f t="shared" si="95"/>
        <v>55974</v>
      </c>
      <c r="G532" s="40">
        <f t="shared" si="89"/>
        <v>0</v>
      </c>
      <c r="H532" s="40">
        <f t="shared" si="90"/>
        <v>0</v>
      </c>
      <c r="I532" s="40">
        <f t="shared" si="96"/>
        <v>-90633</v>
      </c>
      <c r="J532" s="48">
        <f t="shared" si="98"/>
        <v>10000</v>
      </c>
      <c r="K532" s="48">
        <f t="shared" si="87"/>
        <v>5044</v>
      </c>
      <c r="L532" s="48">
        <f t="shared" si="88"/>
        <v>10000</v>
      </c>
      <c r="M532" s="48">
        <f>IF(F532&lt;=$D$14,G532,M531-M531*'Pension Plotter'!$H$9/1200)</f>
        <v>4072.354025642017</v>
      </c>
      <c r="N532" s="112">
        <f t="shared" si="91"/>
        <v>19044</v>
      </c>
      <c r="O532" s="48">
        <f t="shared" si="92"/>
        <v>0</v>
      </c>
      <c r="P532" s="48">
        <f t="shared" si="93"/>
        <v>4000</v>
      </c>
      <c r="Q532" s="48">
        <f>IF(F532&lt;=$D$14,0,'Input Tab'!$C$10*12)</f>
        <v>3000</v>
      </c>
      <c r="R532" s="48">
        <f t="shared" si="97"/>
        <v>120750</v>
      </c>
      <c r="S532" s="48">
        <f t="shared" si="94"/>
        <v>0</v>
      </c>
    </row>
    <row r="533" spans="5:19" ht="12.75">
      <c r="E533" s="38">
        <v>510</v>
      </c>
      <c r="F533" s="34">
        <f t="shared" si="95"/>
        <v>56004.5</v>
      </c>
      <c r="G533" s="40">
        <f t="shared" si="89"/>
        <v>0</v>
      </c>
      <c r="H533" s="40">
        <f t="shared" si="90"/>
        <v>0</v>
      </c>
      <c r="I533" s="40">
        <f t="shared" si="96"/>
        <v>-90883</v>
      </c>
      <c r="J533" s="48">
        <f t="shared" si="98"/>
        <v>10000</v>
      </c>
      <c r="K533" s="48">
        <f t="shared" si="87"/>
        <v>5044</v>
      </c>
      <c r="L533" s="48">
        <f t="shared" si="88"/>
        <v>10000</v>
      </c>
      <c r="M533" s="48">
        <f>IF(F533&lt;=$D$14,G533,M532-M532*'Pension Plotter'!$H$9/1200)</f>
        <v>4057.082698045859</v>
      </c>
      <c r="N533" s="112">
        <f t="shared" si="91"/>
        <v>19044</v>
      </c>
      <c r="O533" s="48">
        <f t="shared" si="92"/>
        <v>0</v>
      </c>
      <c r="P533" s="48">
        <f t="shared" si="93"/>
        <v>4000</v>
      </c>
      <c r="Q533" s="48">
        <f>IF(F533&lt;=$D$14,0,'Input Tab'!$C$10*12)</f>
        <v>3000</v>
      </c>
      <c r="R533" s="48">
        <f t="shared" si="97"/>
        <v>121000</v>
      </c>
      <c r="S533" s="48">
        <f t="shared" si="94"/>
        <v>0</v>
      </c>
    </row>
    <row r="534" spans="5:19" ht="12.75">
      <c r="E534" s="38">
        <v>511</v>
      </c>
      <c r="F534" s="34">
        <f t="shared" si="95"/>
        <v>56035</v>
      </c>
      <c r="G534" s="40">
        <f t="shared" si="89"/>
        <v>0</v>
      </c>
      <c r="H534" s="40">
        <f t="shared" si="90"/>
        <v>0</v>
      </c>
      <c r="I534" s="40">
        <f t="shared" si="96"/>
        <v>-91133</v>
      </c>
      <c r="J534" s="48">
        <f t="shared" si="98"/>
        <v>10000</v>
      </c>
      <c r="K534" s="48">
        <f t="shared" si="87"/>
        <v>5044</v>
      </c>
      <c r="L534" s="48">
        <f t="shared" si="88"/>
        <v>10000</v>
      </c>
      <c r="M534" s="48">
        <f>IF(F534&lt;=$D$14,G534,M533-M533*'Pension Plotter'!$H$9/1200)</f>
        <v>4041.868637928187</v>
      </c>
      <c r="N534" s="112">
        <f t="shared" si="91"/>
        <v>19044</v>
      </c>
      <c r="O534" s="48">
        <f t="shared" si="92"/>
        <v>0</v>
      </c>
      <c r="P534" s="48">
        <f t="shared" si="93"/>
        <v>4000</v>
      </c>
      <c r="Q534" s="48">
        <f>IF(F534&lt;=$D$14,0,'Input Tab'!$C$10*12)</f>
        <v>3000</v>
      </c>
      <c r="R534" s="48">
        <f t="shared" si="97"/>
        <v>121250</v>
      </c>
      <c r="S534" s="48">
        <f t="shared" si="94"/>
        <v>0</v>
      </c>
    </row>
    <row r="535" spans="5:19" ht="12.75">
      <c r="E535" s="38">
        <v>512</v>
      </c>
      <c r="F535" s="34">
        <f t="shared" si="95"/>
        <v>56065.5</v>
      </c>
      <c r="G535" s="40">
        <f t="shared" si="89"/>
        <v>0</v>
      </c>
      <c r="H535" s="40">
        <f t="shared" si="90"/>
        <v>0</v>
      </c>
      <c r="I535" s="40">
        <f t="shared" si="96"/>
        <v>-91383</v>
      </c>
      <c r="J535" s="48">
        <f t="shared" si="98"/>
        <v>10000</v>
      </c>
      <c r="K535" s="48">
        <f t="shared" si="87"/>
        <v>5044</v>
      </c>
      <c r="L535" s="48">
        <f t="shared" si="88"/>
        <v>10000</v>
      </c>
      <c r="M535" s="48">
        <f>IF(F535&lt;=$D$14,G535,M534-M534*'Pension Plotter'!$H$9/1200)</f>
        <v>4026.7116305359564</v>
      </c>
      <c r="N535" s="112">
        <f t="shared" si="91"/>
        <v>19044</v>
      </c>
      <c r="O535" s="48">
        <f t="shared" si="92"/>
        <v>0</v>
      </c>
      <c r="P535" s="48">
        <f t="shared" si="93"/>
        <v>4000</v>
      </c>
      <c r="Q535" s="48">
        <f>IF(F535&lt;=$D$14,0,'Input Tab'!$C$10*12)</f>
        <v>3000</v>
      </c>
      <c r="R535" s="48">
        <f t="shared" si="97"/>
        <v>121500</v>
      </c>
      <c r="S535" s="48">
        <f t="shared" si="94"/>
        <v>0</v>
      </c>
    </row>
    <row r="536" spans="5:19" ht="12.75">
      <c r="E536" s="38">
        <v>513</v>
      </c>
      <c r="F536" s="34">
        <f t="shared" si="95"/>
        <v>56096</v>
      </c>
      <c r="G536" s="40">
        <f t="shared" si="89"/>
        <v>0</v>
      </c>
      <c r="H536" s="40">
        <f t="shared" si="90"/>
        <v>0</v>
      </c>
      <c r="I536" s="40">
        <f t="shared" si="96"/>
        <v>-91633</v>
      </c>
      <c r="J536" s="48">
        <f t="shared" si="98"/>
        <v>10000</v>
      </c>
      <c r="K536" s="48">
        <f aca="true" t="shared" si="99" ref="K536:K573">IF(F536&lt;($D$8+65*365),0,$D$16)</f>
        <v>5044</v>
      </c>
      <c r="L536" s="48">
        <f aca="true" t="shared" si="100" ref="L536:L573">IF(F536&lt;=$D$17,0,$D$15)</f>
        <v>10000</v>
      </c>
      <c r="M536" s="48">
        <f>IF(F536&lt;=$D$14,G536,M535-M535*'Pension Plotter'!$H$9/1200)</f>
        <v>4011.6114619214463</v>
      </c>
      <c r="N536" s="112">
        <f t="shared" si="91"/>
        <v>19044</v>
      </c>
      <c r="O536" s="48">
        <f t="shared" si="92"/>
        <v>0</v>
      </c>
      <c r="P536" s="48">
        <f t="shared" si="93"/>
        <v>4000</v>
      </c>
      <c r="Q536" s="48">
        <f>IF(F536&lt;=$D$14,0,'Input Tab'!$C$10*12)</f>
        <v>3000</v>
      </c>
      <c r="R536" s="48">
        <f t="shared" si="97"/>
        <v>121750</v>
      </c>
      <c r="S536" s="48">
        <f t="shared" si="94"/>
        <v>0</v>
      </c>
    </row>
    <row r="537" spans="5:19" ht="12.75">
      <c r="E537" s="38">
        <v>514</v>
      </c>
      <c r="F537" s="34">
        <f t="shared" si="95"/>
        <v>56126.5</v>
      </c>
      <c r="G537" s="40">
        <f aca="true" t="shared" si="101" ref="G537:G573">IF($F537&lt;$D$14,$D$9,0)</f>
        <v>0</v>
      </c>
      <c r="H537" s="40">
        <f aca="true" t="shared" si="102" ref="H537:H573">IF($F537&lt;$D$14,$D$9/12,0)</f>
        <v>0</v>
      </c>
      <c r="I537" s="40">
        <f t="shared" si="96"/>
        <v>-91883</v>
      </c>
      <c r="J537" s="48">
        <f t="shared" si="98"/>
        <v>10000</v>
      </c>
      <c r="K537" s="48">
        <f t="shared" si="99"/>
        <v>5044</v>
      </c>
      <c r="L537" s="48">
        <f t="shared" si="100"/>
        <v>10000</v>
      </c>
      <c r="M537" s="48">
        <f>IF(F537&lt;=$D$14,G537,M536-M536*'Pension Plotter'!$H$9/1200)</f>
        <v>3996.567918939241</v>
      </c>
      <c r="N537" s="112">
        <f aca="true" t="shared" si="103" ref="N537:N573">O537+L537+K537+G537+P537</f>
        <v>19044</v>
      </c>
      <c r="O537" s="48">
        <f aca="true" t="shared" si="104" ref="O537:O573">IF(Q537=S537,S537,0)</f>
        <v>0</v>
      </c>
      <c r="P537" s="48">
        <f aca="true" t="shared" si="105" ref="P537:P573">IF(F537&lt;=$D$19,0,$D$18)</f>
        <v>4000</v>
      </c>
      <c r="Q537" s="48">
        <f>IF(F537&lt;=$D$14,0,'Input Tab'!$C$10*12)</f>
        <v>3000</v>
      </c>
      <c r="R537" s="48">
        <f t="shared" si="97"/>
        <v>122000</v>
      </c>
      <c r="S537" s="48">
        <f aca="true" t="shared" si="106" ref="S537:S573">IF(R537&lt;=$D$10-$D$13,$D$12*12,0)</f>
        <v>0</v>
      </c>
    </row>
    <row r="538" spans="5:19" ht="12.75">
      <c r="E538" s="38">
        <v>515</v>
      </c>
      <c r="F538" s="34">
        <f t="shared" si="95"/>
        <v>56157</v>
      </c>
      <c r="G538" s="40">
        <f t="shared" si="101"/>
        <v>0</v>
      </c>
      <c r="H538" s="40">
        <f t="shared" si="102"/>
        <v>0</v>
      </c>
      <c r="I538" s="40">
        <f t="shared" si="96"/>
        <v>-92133</v>
      </c>
      <c r="J538" s="48">
        <f t="shared" si="98"/>
        <v>10000</v>
      </c>
      <c r="K538" s="48">
        <f t="shared" si="99"/>
        <v>5044</v>
      </c>
      <c r="L538" s="48">
        <f t="shared" si="100"/>
        <v>10000</v>
      </c>
      <c r="M538" s="48">
        <f>IF(F538&lt;=$D$14,G538,M537-M537*'Pension Plotter'!$H$9/1200)</f>
        <v>3981.5807892432185</v>
      </c>
      <c r="N538" s="112">
        <f t="shared" si="103"/>
        <v>19044</v>
      </c>
      <c r="O538" s="48">
        <f t="shared" si="104"/>
        <v>0</v>
      </c>
      <c r="P538" s="48">
        <f t="shared" si="105"/>
        <v>4000</v>
      </c>
      <c r="Q538" s="48">
        <f>IF(F538&lt;=$D$14,0,'Input Tab'!$C$10*12)</f>
        <v>3000</v>
      </c>
      <c r="R538" s="48">
        <f t="shared" si="97"/>
        <v>122250</v>
      </c>
      <c r="S538" s="48">
        <f t="shared" si="106"/>
        <v>0</v>
      </c>
    </row>
    <row r="539" spans="5:19" ht="12.75">
      <c r="E539" s="38">
        <v>516</v>
      </c>
      <c r="F539" s="34">
        <f aca="true" t="shared" si="107" ref="F539:F573">F538+30.5</f>
        <v>56187.5</v>
      </c>
      <c r="G539" s="40">
        <f t="shared" si="101"/>
        <v>0</v>
      </c>
      <c r="H539" s="40">
        <f t="shared" si="102"/>
        <v>0</v>
      </c>
      <c r="I539" s="40">
        <f t="shared" si="96"/>
        <v>-92383</v>
      </c>
      <c r="J539" s="48">
        <f t="shared" si="98"/>
        <v>10000</v>
      </c>
      <c r="K539" s="48">
        <f t="shared" si="99"/>
        <v>5044</v>
      </c>
      <c r="L539" s="48">
        <f t="shared" si="100"/>
        <v>10000</v>
      </c>
      <c r="M539" s="48">
        <f>IF(F539&lt;=$D$14,G539,M538-M538*'Pension Plotter'!$H$9/1200)</f>
        <v>3966.6498612835567</v>
      </c>
      <c r="N539" s="112">
        <f t="shared" si="103"/>
        <v>19044</v>
      </c>
      <c r="O539" s="48">
        <f t="shared" si="104"/>
        <v>0</v>
      </c>
      <c r="P539" s="48">
        <f t="shared" si="105"/>
        <v>4000</v>
      </c>
      <c r="Q539" s="48">
        <f>IF(F539&lt;=$D$14,0,'Input Tab'!$C$10*12)</f>
        <v>3000</v>
      </c>
      <c r="R539" s="48">
        <f t="shared" si="97"/>
        <v>122500</v>
      </c>
      <c r="S539" s="48">
        <f t="shared" si="106"/>
        <v>0</v>
      </c>
    </row>
    <row r="540" spans="5:19" ht="12.75">
      <c r="E540" s="38">
        <v>517</v>
      </c>
      <c r="F540" s="34">
        <f t="shared" si="107"/>
        <v>56218</v>
      </c>
      <c r="G540" s="40">
        <f t="shared" si="101"/>
        <v>0</v>
      </c>
      <c r="H540" s="40">
        <f t="shared" si="102"/>
        <v>0</v>
      </c>
      <c r="I540" s="40">
        <f t="shared" si="96"/>
        <v>-92633</v>
      </c>
      <c r="J540" s="48">
        <f t="shared" si="98"/>
        <v>10000</v>
      </c>
      <c r="K540" s="48">
        <f t="shared" si="99"/>
        <v>5044</v>
      </c>
      <c r="L540" s="48">
        <f t="shared" si="100"/>
        <v>10000</v>
      </c>
      <c r="M540" s="48">
        <f>IF(F540&lt;=$D$14,G540,M539-M539*'Pension Plotter'!$H$9/1200)</f>
        <v>3951.7749243037433</v>
      </c>
      <c r="N540" s="112">
        <f t="shared" si="103"/>
        <v>19044</v>
      </c>
      <c r="O540" s="48">
        <f t="shared" si="104"/>
        <v>0</v>
      </c>
      <c r="P540" s="48">
        <f t="shared" si="105"/>
        <v>4000</v>
      </c>
      <c r="Q540" s="48">
        <f>IF(F540&lt;=$D$14,0,'Input Tab'!$C$10*12)</f>
        <v>3000</v>
      </c>
      <c r="R540" s="48">
        <f t="shared" si="97"/>
        <v>122750</v>
      </c>
      <c r="S540" s="48">
        <f t="shared" si="106"/>
        <v>0</v>
      </c>
    </row>
    <row r="541" spans="5:19" ht="12.75">
      <c r="E541" s="38">
        <v>518</v>
      </c>
      <c r="F541" s="34">
        <f t="shared" si="107"/>
        <v>56248.5</v>
      </c>
      <c r="G541" s="40">
        <f t="shared" si="101"/>
        <v>0</v>
      </c>
      <c r="H541" s="40">
        <f t="shared" si="102"/>
        <v>0</v>
      </c>
      <c r="I541" s="40">
        <f t="shared" si="96"/>
        <v>-92883</v>
      </c>
      <c r="J541" s="48">
        <f t="shared" si="98"/>
        <v>10000</v>
      </c>
      <c r="K541" s="48">
        <f t="shared" si="99"/>
        <v>5044</v>
      </c>
      <c r="L541" s="48">
        <f t="shared" si="100"/>
        <v>10000</v>
      </c>
      <c r="M541" s="48">
        <f>IF(F541&lt;=$D$14,G541,M540-M540*'Pension Plotter'!$H$9/1200)</f>
        <v>3936.9557683376042</v>
      </c>
      <c r="N541" s="112">
        <f t="shared" si="103"/>
        <v>19044</v>
      </c>
      <c r="O541" s="48">
        <f t="shared" si="104"/>
        <v>0</v>
      </c>
      <c r="P541" s="48">
        <f t="shared" si="105"/>
        <v>4000</v>
      </c>
      <c r="Q541" s="48">
        <f>IF(F541&lt;=$D$14,0,'Input Tab'!$C$10*12)</f>
        <v>3000</v>
      </c>
      <c r="R541" s="48">
        <f t="shared" si="97"/>
        <v>123000</v>
      </c>
      <c r="S541" s="48">
        <f t="shared" si="106"/>
        <v>0</v>
      </c>
    </row>
    <row r="542" spans="5:19" ht="12.75">
      <c r="E542" s="38">
        <v>519</v>
      </c>
      <c r="F542" s="34">
        <f t="shared" si="107"/>
        <v>56279</v>
      </c>
      <c r="G542" s="40">
        <f t="shared" si="101"/>
        <v>0</v>
      </c>
      <c r="H542" s="40">
        <f t="shared" si="102"/>
        <v>0</v>
      </c>
      <c r="I542" s="40">
        <f t="shared" si="96"/>
        <v>-93133</v>
      </c>
      <c r="J542" s="48">
        <f t="shared" si="98"/>
        <v>10000</v>
      </c>
      <c r="K542" s="48">
        <f t="shared" si="99"/>
        <v>5044</v>
      </c>
      <c r="L542" s="48">
        <f t="shared" si="100"/>
        <v>10000</v>
      </c>
      <c r="M542" s="48">
        <f>IF(F542&lt;=$D$14,G542,M541-M541*'Pension Plotter'!$H$9/1200)</f>
        <v>3922.1921842063384</v>
      </c>
      <c r="N542" s="112">
        <f t="shared" si="103"/>
        <v>19044</v>
      </c>
      <c r="O542" s="48">
        <f t="shared" si="104"/>
        <v>0</v>
      </c>
      <c r="P542" s="48">
        <f t="shared" si="105"/>
        <v>4000</v>
      </c>
      <c r="Q542" s="48">
        <f>IF(F542&lt;=$D$14,0,'Input Tab'!$C$10*12)</f>
        <v>3000</v>
      </c>
      <c r="R542" s="48">
        <f t="shared" si="97"/>
        <v>123250</v>
      </c>
      <c r="S542" s="48">
        <f t="shared" si="106"/>
        <v>0</v>
      </c>
    </row>
    <row r="543" spans="5:19" ht="12.75">
      <c r="E543" s="38">
        <v>520</v>
      </c>
      <c r="F543" s="34">
        <f t="shared" si="107"/>
        <v>56309.5</v>
      </c>
      <c r="G543" s="40">
        <f t="shared" si="101"/>
        <v>0</v>
      </c>
      <c r="H543" s="40">
        <f t="shared" si="102"/>
        <v>0</v>
      </c>
      <c r="I543" s="40">
        <f t="shared" si="96"/>
        <v>-93383</v>
      </c>
      <c r="J543" s="48">
        <f t="shared" si="98"/>
        <v>10000</v>
      </c>
      <c r="K543" s="48">
        <f t="shared" si="99"/>
        <v>5044</v>
      </c>
      <c r="L543" s="48">
        <f t="shared" si="100"/>
        <v>10000</v>
      </c>
      <c r="M543" s="48">
        <f>IF(F543&lt;=$D$14,G543,M542-M542*'Pension Plotter'!$H$9/1200)</f>
        <v>3907.4839635155645</v>
      </c>
      <c r="N543" s="112">
        <f t="shared" si="103"/>
        <v>19044</v>
      </c>
      <c r="O543" s="48">
        <f t="shared" si="104"/>
        <v>0</v>
      </c>
      <c r="P543" s="48">
        <f t="shared" si="105"/>
        <v>4000</v>
      </c>
      <c r="Q543" s="48">
        <f>IF(F543&lt;=$D$14,0,'Input Tab'!$C$10*12)</f>
        <v>3000</v>
      </c>
      <c r="R543" s="48">
        <f t="shared" si="97"/>
        <v>123500</v>
      </c>
      <c r="S543" s="48">
        <f t="shared" si="106"/>
        <v>0</v>
      </c>
    </row>
    <row r="544" spans="5:19" ht="12.75">
      <c r="E544" s="38">
        <v>521</v>
      </c>
      <c r="F544" s="34">
        <f t="shared" si="107"/>
        <v>56340</v>
      </c>
      <c r="G544" s="40">
        <f t="shared" si="101"/>
        <v>0</v>
      </c>
      <c r="H544" s="40">
        <f t="shared" si="102"/>
        <v>0</v>
      </c>
      <c r="I544" s="40">
        <f t="shared" si="96"/>
        <v>-93633</v>
      </c>
      <c r="J544" s="48">
        <f t="shared" si="98"/>
        <v>10000</v>
      </c>
      <c r="K544" s="48">
        <f t="shared" si="99"/>
        <v>5044</v>
      </c>
      <c r="L544" s="48">
        <f t="shared" si="100"/>
        <v>10000</v>
      </c>
      <c r="M544" s="48">
        <f>IF(F544&lt;=$D$14,G544,M543-M543*'Pension Plotter'!$H$9/1200)</f>
        <v>3892.830898652381</v>
      </c>
      <c r="N544" s="112">
        <f t="shared" si="103"/>
        <v>19044</v>
      </c>
      <c r="O544" s="48">
        <f t="shared" si="104"/>
        <v>0</v>
      </c>
      <c r="P544" s="48">
        <f t="shared" si="105"/>
        <v>4000</v>
      </c>
      <c r="Q544" s="48">
        <f>IF(F544&lt;=$D$14,0,'Input Tab'!$C$10*12)</f>
        <v>3000</v>
      </c>
      <c r="R544" s="48">
        <f t="shared" si="97"/>
        <v>123750</v>
      </c>
      <c r="S544" s="48">
        <f t="shared" si="106"/>
        <v>0</v>
      </c>
    </row>
    <row r="545" spans="5:19" ht="12.75">
      <c r="E545" s="38">
        <v>522</v>
      </c>
      <c r="F545" s="34">
        <f t="shared" si="107"/>
        <v>56370.5</v>
      </c>
      <c r="G545" s="40">
        <f t="shared" si="101"/>
        <v>0</v>
      </c>
      <c r="H545" s="40">
        <f t="shared" si="102"/>
        <v>0</v>
      </c>
      <c r="I545" s="40">
        <f t="shared" si="96"/>
        <v>-93883</v>
      </c>
      <c r="J545" s="48">
        <f t="shared" si="98"/>
        <v>10000</v>
      </c>
      <c r="K545" s="48">
        <f t="shared" si="99"/>
        <v>5044</v>
      </c>
      <c r="L545" s="48">
        <f t="shared" si="100"/>
        <v>10000</v>
      </c>
      <c r="M545" s="48">
        <f>IF(F545&lt;=$D$14,G545,M544-M544*'Pension Plotter'!$H$9/1200)</f>
        <v>3878.2327827824347</v>
      </c>
      <c r="N545" s="112">
        <f t="shared" si="103"/>
        <v>19044</v>
      </c>
      <c r="O545" s="48">
        <f t="shared" si="104"/>
        <v>0</v>
      </c>
      <c r="P545" s="48">
        <f t="shared" si="105"/>
        <v>4000</v>
      </c>
      <c r="Q545" s="48">
        <f>IF(F545&lt;=$D$14,0,'Input Tab'!$C$10*12)</f>
        <v>3000</v>
      </c>
      <c r="R545" s="48">
        <f t="shared" si="97"/>
        <v>124000</v>
      </c>
      <c r="S545" s="48">
        <f t="shared" si="106"/>
        <v>0</v>
      </c>
    </row>
    <row r="546" spans="5:19" ht="12.75">
      <c r="E546" s="38">
        <v>523</v>
      </c>
      <c r="F546" s="34">
        <f t="shared" si="107"/>
        <v>56401</v>
      </c>
      <c r="G546" s="40">
        <f t="shared" si="101"/>
        <v>0</v>
      </c>
      <c r="H546" s="40">
        <f t="shared" si="102"/>
        <v>0</v>
      </c>
      <c r="I546" s="40">
        <f t="shared" si="96"/>
        <v>-94133</v>
      </c>
      <c r="J546" s="48">
        <f t="shared" si="98"/>
        <v>10000</v>
      </c>
      <c r="K546" s="48">
        <f t="shared" si="99"/>
        <v>5044</v>
      </c>
      <c r="L546" s="48">
        <f t="shared" si="100"/>
        <v>10000</v>
      </c>
      <c r="M546" s="48">
        <f>IF(F546&lt;=$D$14,G546,M545-M545*'Pension Plotter'!$H$9/1200)</f>
        <v>3863.6894098470007</v>
      </c>
      <c r="N546" s="112">
        <f t="shared" si="103"/>
        <v>19044</v>
      </c>
      <c r="O546" s="48">
        <f t="shared" si="104"/>
        <v>0</v>
      </c>
      <c r="P546" s="48">
        <f t="shared" si="105"/>
        <v>4000</v>
      </c>
      <c r="Q546" s="48">
        <f>IF(F546&lt;=$D$14,0,'Input Tab'!$C$10*12)</f>
        <v>3000</v>
      </c>
      <c r="R546" s="48">
        <f t="shared" si="97"/>
        <v>124250</v>
      </c>
      <c r="S546" s="48">
        <f t="shared" si="106"/>
        <v>0</v>
      </c>
    </row>
    <row r="547" spans="5:19" ht="12.75">
      <c r="E547" s="38">
        <v>524</v>
      </c>
      <c r="F547" s="34">
        <f t="shared" si="107"/>
        <v>56431.5</v>
      </c>
      <c r="G547" s="40">
        <f t="shared" si="101"/>
        <v>0</v>
      </c>
      <c r="H547" s="40">
        <f t="shared" si="102"/>
        <v>0</v>
      </c>
      <c r="I547" s="40">
        <f aca="true" t="shared" si="108" ref="I547:I573">IF($F547&lt;$D$14,$D$11+I546,I546-$D$12)</f>
        <v>-94383</v>
      </c>
      <c r="J547" s="48">
        <f t="shared" si="98"/>
        <v>10000</v>
      </c>
      <c r="K547" s="48">
        <f t="shared" si="99"/>
        <v>5044</v>
      </c>
      <c r="L547" s="48">
        <f t="shared" si="100"/>
        <v>10000</v>
      </c>
      <c r="M547" s="48">
        <f>IF(F547&lt;=$D$14,G547,M546-M546*'Pension Plotter'!$H$9/1200)</f>
        <v>3849.2005745600745</v>
      </c>
      <c r="N547" s="112">
        <f t="shared" si="103"/>
        <v>19044</v>
      </c>
      <c r="O547" s="48">
        <f t="shared" si="104"/>
        <v>0</v>
      </c>
      <c r="P547" s="48">
        <f t="shared" si="105"/>
        <v>4000</v>
      </c>
      <c r="Q547" s="48">
        <f>IF(F547&lt;=$D$14,0,'Input Tab'!$C$10*12)</f>
        <v>3000</v>
      </c>
      <c r="R547" s="48">
        <f t="shared" si="97"/>
        <v>124500</v>
      </c>
      <c r="S547" s="48">
        <f t="shared" si="106"/>
        <v>0</v>
      </c>
    </row>
    <row r="548" spans="5:19" ht="12.75">
      <c r="E548" s="38">
        <v>525</v>
      </c>
      <c r="F548" s="34">
        <f t="shared" si="107"/>
        <v>56462</v>
      </c>
      <c r="G548" s="40">
        <f t="shared" si="101"/>
        <v>0</v>
      </c>
      <c r="H548" s="40">
        <f t="shared" si="102"/>
        <v>0</v>
      </c>
      <c r="I548" s="40">
        <f t="shared" si="108"/>
        <v>-94633</v>
      </c>
      <c r="J548" s="48">
        <f t="shared" si="98"/>
        <v>10000</v>
      </c>
      <c r="K548" s="48">
        <f t="shared" si="99"/>
        <v>5044</v>
      </c>
      <c r="L548" s="48">
        <f t="shared" si="100"/>
        <v>10000</v>
      </c>
      <c r="M548" s="48">
        <f>IF(F548&lt;=$D$14,G548,M547-M547*'Pension Plotter'!$H$9/1200)</f>
        <v>3834.7660724054745</v>
      </c>
      <c r="N548" s="112">
        <f t="shared" si="103"/>
        <v>19044</v>
      </c>
      <c r="O548" s="48">
        <f t="shared" si="104"/>
        <v>0</v>
      </c>
      <c r="P548" s="48">
        <f t="shared" si="105"/>
        <v>4000</v>
      </c>
      <c r="Q548" s="48">
        <f>IF(F548&lt;=$D$14,0,'Input Tab'!$C$10*12)</f>
        <v>3000</v>
      </c>
      <c r="R548" s="48">
        <f t="shared" si="97"/>
        <v>124750</v>
      </c>
      <c r="S548" s="48">
        <f t="shared" si="106"/>
        <v>0</v>
      </c>
    </row>
    <row r="549" spans="5:19" ht="12.75">
      <c r="E549" s="38">
        <v>526</v>
      </c>
      <c r="F549" s="34">
        <f t="shared" si="107"/>
        <v>56492.5</v>
      </c>
      <c r="G549" s="40">
        <f t="shared" si="101"/>
        <v>0</v>
      </c>
      <c r="H549" s="40">
        <f t="shared" si="102"/>
        <v>0</v>
      </c>
      <c r="I549" s="40">
        <f t="shared" si="108"/>
        <v>-94883</v>
      </c>
      <c r="J549" s="48">
        <f t="shared" si="98"/>
        <v>10000</v>
      </c>
      <c r="K549" s="48">
        <f t="shared" si="99"/>
        <v>5044</v>
      </c>
      <c r="L549" s="48">
        <f t="shared" si="100"/>
        <v>10000</v>
      </c>
      <c r="M549" s="48">
        <f>IF(F549&lt;=$D$14,G549,M548-M548*'Pension Plotter'!$H$9/1200)</f>
        <v>3820.385699633954</v>
      </c>
      <c r="N549" s="112">
        <f t="shared" si="103"/>
        <v>19044</v>
      </c>
      <c r="O549" s="48">
        <f t="shared" si="104"/>
        <v>0</v>
      </c>
      <c r="P549" s="48">
        <f t="shared" si="105"/>
        <v>4000</v>
      </c>
      <c r="Q549" s="48">
        <f>IF(F549&lt;=$D$14,0,'Input Tab'!$C$10*12)</f>
        <v>3000</v>
      </c>
      <c r="R549" s="48">
        <f t="shared" si="97"/>
        <v>125000</v>
      </c>
      <c r="S549" s="48">
        <f t="shared" si="106"/>
        <v>0</v>
      </c>
    </row>
    <row r="550" spans="5:19" ht="12.75">
      <c r="E550" s="38">
        <v>527</v>
      </c>
      <c r="F550" s="34">
        <f t="shared" si="107"/>
        <v>56523</v>
      </c>
      <c r="G550" s="40">
        <f t="shared" si="101"/>
        <v>0</v>
      </c>
      <c r="H550" s="40">
        <f t="shared" si="102"/>
        <v>0</v>
      </c>
      <c r="I550" s="40">
        <f t="shared" si="108"/>
        <v>-95133</v>
      </c>
      <c r="J550" s="48">
        <f t="shared" si="98"/>
        <v>10000</v>
      </c>
      <c r="K550" s="48">
        <f t="shared" si="99"/>
        <v>5044</v>
      </c>
      <c r="L550" s="48">
        <f t="shared" si="100"/>
        <v>10000</v>
      </c>
      <c r="M550" s="48">
        <f>IF(F550&lt;=$D$14,G550,M549-M549*'Pension Plotter'!$H$9/1200)</f>
        <v>3806.059253260327</v>
      </c>
      <c r="N550" s="112">
        <f t="shared" si="103"/>
        <v>19044</v>
      </c>
      <c r="O550" s="48">
        <f t="shared" si="104"/>
        <v>0</v>
      </c>
      <c r="P550" s="48">
        <f t="shared" si="105"/>
        <v>4000</v>
      </c>
      <c r="Q550" s="48">
        <f>IF(F550&lt;=$D$14,0,'Input Tab'!$C$10*12)</f>
        <v>3000</v>
      </c>
      <c r="R550" s="48">
        <f t="shared" si="97"/>
        <v>125250</v>
      </c>
      <c r="S550" s="48">
        <f t="shared" si="106"/>
        <v>0</v>
      </c>
    </row>
    <row r="551" spans="5:19" ht="12.75">
      <c r="E551" s="38">
        <v>528</v>
      </c>
      <c r="F551" s="34">
        <f t="shared" si="107"/>
        <v>56553.5</v>
      </c>
      <c r="G551" s="40">
        <f t="shared" si="101"/>
        <v>0</v>
      </c>
      <c r="H551" s="40">
        <f t="shared" si="102"/>
        <v>0</v>
      </c>
      <c r="I551" s="40">
        <f t="shared" si="108"/>
        <v>-95383</v>
      </c>
      <c r="J551" s="48">
        <f t="shared" si="98"/>
        <v>10000</v>
      </c>
      <c r="K551" s="48">
        <f t="shared" si="99"/>
        <v>5044</v>
      </c>
      <c r="L551" s="48">
        <f t="shared" si="100"/>
        <v>10000</v>
      </c>
      <c r="M551" s="48">
        <f>IF(F551&lt;=$D$14,G551,M550-M550*'Pension Plotter'!$H$9/1200)</f>
        <v>3791.7865310606007</v>
      </c>
      <c r="N551" s="112">
        <f t="shared" si="103"/>
        <v>19044</v>
      </c>
      <c r="O551" s="48">
        <f t="shared" si="104"/>
        <v>0</v>
      </c>
      <c r="P551" s="48">
        <f t="shared" si="105"/>
        <v>4000</v>
      </c>
      <c r="Q551" s="48">
        <f>IF(F551&lt;=$D$14,0,'Input Tab'!$C$10*12)</f>
        <v>3000</v>
      </c>
      <c r="R551" s="48">
        <f t="shared" si="97"/>
        <v>125500</v>
      </c>
      <c r="S551" s="48">
        <f t="shared" si="106"/>
        <v>0</v>
      </c>
    </row>
    <row r="552" spans="5:19" ht="12.75">
      <c r="E552" s="38">
        <v>529</v>
      </c>
      <c r="F552" s="34">
        <f t="shared" si="107"/>
        <v>56584</v>
      </c>
      <c r="G552" s="40">
        <f t="shared" si="101"/>
        <v>0</v>
      </c>
      <c r="H552" s="40">
        <f t="shared" si="102"/>
        <v>0</v>
      </c>
      <c r="I552" s="40">
        <f t="shared" si="108"/>
        <v>-95633</v>
      </c>
      <c r="J552" s="48">
        <f t="shared" si="98"/>
        <v>10000</v>
      </c>
      <c r="K552" s="48">
        <f t="shared" si="99"/>
        <v>5044</v>
      </c>
      <c r="L552" s="48">
        <f t="shared" si="100"/>
        <v>10000</v>
      </c>
      <c r="M552" s="48">
        <f>IF(F552&lt;=$D$14,G552,M551-M551*'Pension Plotter'!$H$9/1200)</f>
        <v>3777.5673315691233</v>
      </c>
      <c r="N552" s="112">
        <f t="shared" si="103"/>
        <v>19044</v>
      </c>
      <c r="O552" s="48">
        <f t="shared" si="104"/>
        <v>0</v>
      </c>
      <c r="P552" s="48">
        <f t="shared" si="105"/>
        <v>4000</v>
      </c>
      <c r="Q552" s="48">
        <f>IF(F552&lt;=$D$14,0,'Input Tab'!$C$10*12)</f>
        <v>3000</v>
      </c>
      <c r="R552" s="48">
        <f t="shared" si="97"/>
        <v>125750</v>
      </c>
      <c r="S552" s="48">
        <f t="shared" si="106"/>
        <v>0</v>
      </c>
    </row>
    <row r="553" spans="5:19" ht="12.75">
      <c r="E553" s="38">
        <v>530</v>
      </c>
      <c r="F553" s="34">
        <f t="shared" si="107"/>
        <v>56614.5</v>
      </c>
      <c r="G553" s="40">
        <f t="shared" si="101"/>
        <v>0</v>
      </c>
      <c r="H553" s="40">
        <f t="shared" si="102"/>
        <v>0</v>
      </c>
      <c r="I553" s="40">
        <f t="shared" si="108"/>
        <v>-95883</v>
      </c>
      <c r="J553" s="48">
        <f t="shared" si="98"/>
        <v>10000</v>
      </c>
      <c r="K553" s="48">
        <f t="shared" si="99"/>
        <v>5044</v>
      </c>
      <c r="L553" s="48">
        <f t="shared" si="100"/>
        <v>10000</v>
      </c>
      <c r="M553" s="48">
        <f>IF(F553&lt;=$D$14,G553,M552-M552*'Pension Plotter'!$H$9/1200)</f>
        <v>3763.401454075739</v>
      </c>
      <c r="N553" s="112">
        <f t="shared" si="103"/>
        <v>19044</v>
      </c>
      <c r="O553" s="48">
        <f t="shared" si="104"/>
        <v>0</v>
      </c>
      <c r="P553" s="48">
        <f t="shared" si="105"/>
        <v>4000</v>
      </c>
      <c r="Q553" s="48">
        <f>IF(F553&lt;=$D$14,0,'Input Tab'!$C$10*12)</f>
        <v>3000</v>
      </c>
      <c r="R553" s="48">
        <f t="shared" si="97"/>
        <v>126000</v>
      </c>
      <c r="S553" s="48">
        <f t="shared" si="106"/>
        <v>0</v>
      </c>
    </row>
    <row r="554" spans="5:19" ht="12.75">
      <c r="E554" s="38">
        <v>531</v>
      </c>
      <c r="F554" s="34">
        <f t="shared" si="107"/>
        <v>56645</v>
      </c>
      <c r="G554" s="40">
        <f t="shared" si="101"/>
        <v>0</v>
      </c>
      <c r="H554" s="40">
        <f t="shared" si="102"/>
        <v>0</v>
      </c>
      <c r="I554" s="40">
        <f t="shared" si="108"/>
        <v>-96133</v>
      </c>
      <c r="J554" s="48">
        <f t="shared" si="98"/>
        <v>10000</v>
      </c>
      <c r="K554" s="48">
        <f t="shared" si="99"/>
        <v>5044</v>
      </c>
      <c r="L554" s="48">
        <f t="shared" si="100"/>
        <v>10000</v>
      </c>
      <c r="M554" s="48">
        <f>IF(F554&lt;=$D$14,G554,M553-M553*'Pension Plotter'!$H$9/1200)</f>
        <v>3749.288698622955</v>
      </c>
      <c r="N554" s="112">
        <f t="shared" si="103"/>
        <v>19044</v>
      </c>
      <c r="O554" s="48">
        <f t="shared" si="104"/>
        <v>0</v>
      </c>
      <c r="P554" s="48">
        <f t="shared" si="105"/>
        <v>4000</v>
      </c>
      <c r="Q554" s="48">
        <f>IF(F554&lt;=$D$14,0,'Input Tab'!$C$10*12)</f>
        <v>3000</v>
      </c>
      <c r="R554" s="48">
        <f t="shared" si="97"/>
        <v>126250</v>
      </c>
      <c r="S554" s="48">
        <f t="shared" si="106"/>
        <v>0</v>
      </c>
    </row>
    <row r="555" spans="5:19" ht="12.75">
      <c r="E555" s="38">
        <v>532</v>
      </c>
      <c r="F555" s="34">
        <f t="shared" si="107"/>
        <v>56675.5</v>
      </c>
      <c r="G555" s="40">
        <f t="shared" si="101"/>
        <v>0</v>
      </c>
      <c r="H555" s="40">
        <f t="shared" si="102"/>
        <v>0</v>
      </c>
      <c r="I555" s="40">
        <f t="shared" si="108"/>
        <v>-96383</v>
      </c>
      <c r="J555" s="48">
        <f t="shared" si="98"/>
        <v>10000</v>
      </c>
      <c r="K555" s="48">
        <f t="shared" si="99"/>
        <v>5044</v>
      </c>
      <c r="L555" s="48">
        <f t="shared" si="100"/>
        <v>10000</v>
      </c>
      <c r="M555" s="48">
        <f>IF(F555&lt;=$D$14,G555,M554-M554*'Pension Plotter'!$H$9/1200)</f>
        <v>3735.228866003119</v>
      </c>
      <c r="N555" s="112">
        <f t="shared" si="103"/>
        <v>19044</v>
      </c>
      <c r="O555" s="48">
        <f t="shared" si="104"/>
        <v>0</v>
      </c>
      <c r="P555" s="48">
        <f t="shared" si="105"/>
        <v>4000</v>
      </c>
      <c r="Q555" s="48">
        <f>IF(F555&lt;=$D$14,0,'Input Tab'!$C$10*12)</f>
        <v>3000</v>
      </c>
      <c r="R555" s="48">
        <f t="shared" si="97"/>
        <v>126500</v>
      </c>
      <c r="S555" s="48">
        <f t="shared" si="106"/>
        <v>0</v>
      </c>
    </row>
    <row r="556" spans="5:19" ht="12.75">
      <c r="E556" s="38">
        <v>533</v>
      </c>
      <c r="F556" s="34">
        <f t="shared" si="107"/>
        <v>56706</v>
      </c>
      <c r="G556" s="40">
        <f t="shared" si="101"/>
        <v>0</v>
      </c>
      <c r="H556" s="40">
        <f t="shared" si="102"/>
        <v>0</v>
      </c>
      <c r="I556" s="40">
        <f t="shared" si="108"/>
        <v>-96633</v>
      </c>
      <c r="J556" s="48">
        <f t="shared" si="98"/>
        <v>10000</v>
      </c>
      <c r="K556" s="48">
        <f t="shared" si="99"/>
        <v>5044</v>
      </c>
      <c r="L556" s="48">
        <f t="shared" si="100"/>
        <v>10000</v>
      </c>
      <c r="M556" s="48">
        <f>IF(F556&lt;=$D$14,G556,M555-M555*'Pension Plotter'!$H$9/1200)</f>
        <v>3721.2217577556075</v>
      </c>
      <c r="N556" s="112">
        <f t="shared" si="103"/>
        <v>19044</v>
      </c>
      <c r="O556" s="48">
        <f t="shared" si="104"/>
        <v>0</v>
      </c>
      <c r="P556" s="48">
        <f t="shared" si="105"/>
        <v>4000</v>
      </c>
      <c r="Q556" s="48">
        <f>IF(F556&lt;=$D$14,0,'Input Tab'!$C$10*12)</f>
        <v>3000</v>
      </c>
      <c r="R556" s="48">
        <f t="shared" si="97"/>
        <v>126750</v>
      </c>
      <c r="S556" s="48">
        <f t="shared" si="106"/>
        <v>0</v>
      </c>
    </row>
    <row r="557" spans="5:19" ht="12.75">
      <c r="E557" s="38">
        <v>534</v>
      </c>
      <c r="F557" s="34">
        <f t="shared" si="107"/>
        <v>56736.5</v>
      </c>
      <c r="G557" s="40">
        <f t="shared" si="101"/>
        <v>0</v>
      </c>
      <c r="H557" s="40">
        <f t="shared" si="102"/>
        <v>0</v>
      </c>
      <c r="I557" s="40">
        <f t="shared" si="108"/>
        <v>-96883</v>
      </c>
      <c r="J557" s="48">
        <f t="shared" si="98"/>
        <v>10000</v>
      </c>
      <c r="K557" s="48">
        <f t="shared" si="99"/>
        <v>5044</v>
      </c>
      <c r="L557" s="48">
        <f t="shared" si="100"/>
        <v>10000</v>
      </c>
      <c r="M557" s="48">
        <f>IF(F557&lt;=$D$14,G557,M556-M556*'Pension Plotter'!$H$9/1200)</f>
        <v>3707.267176164024</v>
      </c>
      <c r="N557" s="112">
        <f t="shared" si="103"/>
        <v>19044</v>
      </c>
      <c r="O557" s="48">
        <f t="shared" si="104"/>
        <v>0</v>
      </c>
      <c r="P557" s="48">
        <f t="shared" si="105"/>
        <v>4000</v>
      </c>
      <c r="Q557" s="48">
        <f>IF(F557&lt;=$D$14,0,'Input Tab'!$C$10*12)</f>
        <v>3000</v>
      </c>
      <c r="R557" s="48">
        <f aca="true" t="shared" si="109" ref="R557:R573">Q557/12+R556</f>
        <v>127000</v>
      </c>
      <c r="S557" s="48">
        <f t="shared" si="106"/>
        <v>0</v>
      </c>
    </row>
    <row r="558" spans="5:19" ht="12.75">
      <c r="E558" s="38">
        <v>535</v>
      </c>
      <c r="F558" s="34">
        <f t="shared" si="107"/>
        <v>56767</v>
      </c>
      <c r="G558" s="40">
        <f t="shared" si="101"/>
        <v>0</v>
      </c>
      <c r="H558" s="40">
        <f t="shared" si="102"/>
        <v>0</v>
      </c>
      <c r="I558" s="40">
        <f t="shared" si="108"/>
        <v>-97133</v>
      </c>
      <c r="J558" s="48">
        <f t="shared" si="98"/>
        <v>10000</v>
      </c>
      <c r="K558" s="48">
        <f t="shared" si="99"/>
        <v>5044</v>
      </c>
      <c r="L558" s="48">
        <f t="shared" si="100"/>
        <v>10000</v>
      </c>
      <c r="M558" s="48">
        <f>IF(F558&lt;=$D$14,G558,M557-M557*'Pension Plotter'!$H$9/1200)</f>
        <v>3693.364924253409</v>
      </c>
      <c r="N558" s="112">
        <f t="shared" si="103"/>
        <v>19044</v>
      </c>
      <c r="O558" s="48">
        <f t="shared" si="104"/>
        <v>0</v>
      </c>
      <c r="P558" s="48">
        <f t="shared" si="105"/>
        <v>4000</v>
      </c>
      <c r="Q558" s="48">
        <f>IF(F558&lt;=$D$14,0,'Input Tab'!$C$10*12)</f>
        <v>3000</v>
      </c>
      <c r="R558" s="48">
        <f t="shared" si="109"/>
        <v>127250</v>
      </c>
      <c r="S558" s="48">
        <f t="shared" si="106"/>
        <v>0</v>
      </c>
    </row>
    <row r="559" spans="5:19" ht="12.75">
      <c r="E559" s="38">
        <v>536</v>
      </c>
      <c r="F559" s="34">
        <f t="shared" si="107"/>
        <v>56797.5</v>
      </c>
      <c r="G559" s="40">
        <f t="shared" si="101"/>
        <v>0</v>
      </c>
      <c r="H559" s="40">
        <f t="shared" si="102"/>
        <v>0</v>
      </c>
      <c r="I559" s="40">
        <f t="shared" si="108"/>
        <v>-97383</v>
      </c>
      <c r="J559" s="48">
        <f t="shared" si="98"/>
        <v>10000</v>
      </c>
      <c r="K559" s="48">
        <f t="shared" si="99"/>
        <v>5044</v>
      </c>
      <c r="L559" s="48">
        <f t="shared" si="100"/>
        <v>10000</v>
      </c>
      <c r="M559" s="48">
        <f>IF(F559&lt;=$D$14,G559,M558-M558*'Pension Plotter'!$H$9/1200)</f>
        <v>3679.5148057874585</v>
      </c>
      <c r="N559" s="112">
        <f t="shared" si="103"/>
        <v>19044</v>
      </c>
      <c r="O559" s="48">
        <f t="shared" si="104"/>
        <v>0</v>
      </c>
      <c r="P559" s="48">
        <f t="shared" si="105"/>
        <v>4000</v>
      </c>
      <c r="Q559" s="48">
        <f>IF(F559&lt;=$D$14,0,'Input Tab'!$C$10*12)</f>
        <v>3000</v>
      </c>
      <c r="R559" s="48">
        <f t="shared" si="109"/>
        <v>127500</v>
      </c>
      <c r="S559" s="48">
        <f t="shared" si="106"/>
        <v>0</v>
      </c>
    </row>
    <row r="560" spans="5:19" ht="12.75">
      <c r="E560" s="38">
        <v>537</v>
      </c>
      <c r="F560" s="34">
        <f t="shared" si="107"/>
        <v>56828</v>
      </c>
      <c r="G560" s="40">
        <f t="shared" si="101"/>
        <v>0</v>
      </c>
      <c r="H560" s="40">
        <f t="shared" si="102"/>
        <v>0</v>
      </c>
      <c r="I560" s="40">
        <f t="shared" si="108"/>
        <v>-97633</v>
      </c>
      <c r="J560" s="48">
        <f t="shared" si="98"/>
        <v>10000</v>
      </c>
      <c r="K560" s="48">
        <f t="shared" si="99"/>
        <v>5044</v>
      </c>
      <c r="L560" s="48">
        <f t="shared" si="100"/>
        <v>10000</v>
      </c>
      <c r="M560" s="48">
        <f>IF(F560&lt;=$D$14,G560,M559-M559*'Pension Plotter'!$H$9/1200)</f>
        <v>3665.7166252657557</v>
      </c>
      <c r="N560" s="112">
        <f t="shared" si="103"/>
        <v>19044</v>
      </c>
      <c r="O560" s="48">
        <f t="shared" si="104"/>
        <v>0</v>
      </c>
      <c r="P560" s="48">
        <f t="shared" si="105"/>
        <v>4000</v>
      </c>
      <c r="Q560" s="48">
        <f>IF(F560&lt;=$D$14,0,'Input Tab'!$C$10*12)</f>
        <v>3000</v>
      </c>
      <c r="R560" s="48">
        <f t="shared" si="109"/>
        <v>127750</v>
      </c>
      <c r="S560" s="48">
        <f t="shared" si="106"/>
        <v>0</v>
      </c>
    </row>
    <row r="561" spans="5:19" ht="12.75">
      <c r="E561" s="38">
        <v>538</v>
      </c>
      <c r="F561" s="34">
        <f t="shared" si="107"/>
        <v>56858.5</v>
      </c>
      <c r="G561" s="40">
        <f t="shared" si="101"/>
        <v>0</v>
      </c>
      <c r="H561" s="40">
        <f t="shared" si="102"/>
        <v>0</v>
      </c>
      <c r="I561" s="40">
        <f t="shared" si="108"/>
        <v>-97883</v>
      </c>
      <c r="J561" s="48">
        <f t="shared" si="98"/>
        <v>10000</v>
      </c>
      <c r="K561" s="48">
        <f t="shared" si="99"/>
        <v>5044</v>
      </c>
      <c r="L561" s="48">
        <f t="shared" si="100"/>
        <v>10000</v>
      </c>
      <c r="M561" s="48">
        <f>IF(F561&lt;=$D$14,G561,M560-M560*'Pension Plotter'!$H$9/1200)</f>
        <v>3651.9701879210093</v>
      </c>
      <c r="N561" s="112">
        <f t="shared" si="103"/>
        <v>19044</v>
      </c>
      <c r="O561" s="48">
        <f t="shared" si="104"/>
        <v>0</v>
      </c>
      <c r="P561" s="48">
        <f t="shared" si="105"/>
        <v>4000</v>
      </c>
      <c r="Q561" s="48">
        <f>IF(F561&lt;=$D$14,0,'Input Tab'!$C$10*12)</f>
        <v>3000</v>
      </c>
      <c r="R561" s="48">
        <f t="shared" si="109"/>
        <v>128000</v>
      </c>
      <c r="S561" s="48">
        <f t="shared" si="106"/>
        <v>0</v>
      </c>
    </row>
    <row r="562" spans="5:19" ht="12.75">
      <c r="E562" s="38">
        <v>539</v>
      </c>
      <c r="F562" s="34">
        <f t="shared" si="107"/>
        <v>56889</v>
      </c>
      <c r="G562" s="40">
        <f t="shared" si="101"/>
        <v>0</v>
      </c>
      <c r="H562" s="40">
        <f t="shared" si="102"/>
        <v>0</v>
      </c>
      <c r="I562" s="40">
        <f t="shared" si="108"/>
        <v>-98133</v>
      </c>
      <c r="J562" s="48">
        <f t="shared" si="98"/>
        <v>10000</v>
      </c>
      <c r="K562" s="48">
        <f t="shared" si="99"/>
        <v>5044</v>
      </c>
      <c r="L562" s="48">
        <f t="shared" si="100"/>
        <v>10000</v>
      </c>
      <c r="M562" s="48">
        <f>IF(F562&lt;=$D$14,G562,M561-M561*'Pension Plotter'!$H$9/1200)</f>
        <v>3638.2752997163057</v>
      </c>
      <c r="N562" s="112">
        <f t="shared" si="103"/>
        <v>19044</v>
      </c>
      <c r="O562" s="48">
        <f t="shared" si="104"/>
        <v>0</v>
      </c>
      <c r="P562" s="48">
        <f t="shared" si="105"/>
        <v>4000</v>
      </c>
      <c r="Q562" s="48">
        <f>IF(F562&lt;=$D$14,0,'Input Tab'!$C$10*12)</f>
        <v>3000</v>
      </c>
      <c r="R562" s="48">
        <f t="shared" si="109"/>
        <v>128250</v>
      </c>
      <c r="S562" s="48">
        <f t="shared" si="106"/>
        <v>0</v>
      </c>
    </row>
    <row r="563" spans="5:19" ht="12.75">
      <c r="E563" s="38">
        <v>540</v>
      </c>
      <c r="F563" s="34">
        <f t="shared" si="107"/>
        <v>56919.5</v>
      </c>
      <c r="G563" s="40">
        <f t="shared" si="101"/>
        <v>0</v>
      </c>
      <c r="H563" s="40">
        <f t="shared" si="102"/>
        <v>0</v>
      </c>
      <c r="I563" s="40">
        <f t="shared" si="108"/>
        <v>-98383</v>
      </c>
      <c r="J563" s="48">
        <f t="shared" si="98"/>
        <v>10000</v>
      </c>
      <c r="K563" s="48">
        <f t="shared" si="99"/>
        <v>5044</v>
      </c>
      <c r="L563" s="48">
        <f t="shared" si="100"/>
        <v>10000</v>
      </c>
      <c r="M563" s="48">
        <f>IF(F563&lt;=$D$14,G563,M562-M562*'Pension Plotter'!$H$9/1200)</f>
        <v>3624.6317673423696</v>
      </c>
      <c r="N563" s="112">
        <f t="shared" si="103"/>
        <v>19044</v>
      </c>
      <c r="O563" s="48">
        <f t="shared" si="104"/>
        <v>0</v>
      </c>
      <c r="P563" s="48">
        <f t="shared" si="105"/>
        <v>4000</v>
      </c>
      <c r="Q563" s="48">
        <f>IF(F563&lt;=$D$14,0,'Input Tab'!$C$10*12)</f>
        <v>3000</v>
      </c>
      <c r="R563" s="48">
        <f t="shared" si="109"/>
        <v>128500</v>
      </c>
      <c r="S563" s="48">
        <f t="shared" si="106"/>
        <v>0</v>
      </c>
    </row>
    <row r="564" spans="5:19" ht="12.75">
      <c r="E564" s="38">
        <v>541</v>
      </c>
      <c r="F564" s="34">
        <f t="shared" si="107"/>
        <v>56950</v>
      </c>
      <c r="G564" s="40">
        <f t="shared" si="101"/>
        <v>0</v>
      </c>
      <c r="H564" s="40">
        <f t="shared" si="102"/>
        <v>0</v>
      </c>
      <c r="I564" s="40">
        <f t="shared" si="108"/>
        <v>-98633</v>
      </c>
      <c r="J564" s="48">
        <f t="shared" si="98"/>
        <v>10000</v>
      </c>
      <c r="K564" s="48">
        <f t="shared" si="99"/>
        <v>5044</v>
      </c>
      <c r="L564" s="48">
        <f t="shared" si="100"/>
        <v>10000</v>
      </c>
      <c r="M564" s="48">
        <f>IF(F564&lt;=$D$14,G564,M563-M563*'Pension Plotter'!$H$9/1200)</f>
        <v>3611.0393982148357</v>
      </c>
      <c r="N564" s="112">
        <f t="shared" si="103"/>
        <v>19044</v>
      </c>
      <c r="O564" s="48">
        <f t="shared" si="104"/>
        <v>0</v>
      </c>
      <c r="P564" s="48">
        <f t="shared" si="105"/>
        <v>4000</v>
      </c>
      <c r="Q564" s="48">
        <f>IF(F564&lt;=$D$14,0,'Input Tab'!$C$10*12)</f>
        <v>3000</v>
      </c>
      <c r="R564" s="48">
        <f t="shared" si="109"/>
        <v>128750</v>
      </c>
      <c r="S564" s="48">
        <f t="shared" si="106"/>
        <v>0</v>
      </c>
    </row>
    <row r="565" spans="5:19" ht="12.75">
      <c r="E565" s="38">
        <v>542</v>
      </c>
      <c r="F565" s="34">
        <f t="shared" si="107"/>
        <v>56980.5</v>
      </c>
      <c r="G565" s="40">
        <f t="shared" si="101"/>
        <v>0</v>
      </c>
      <c r="H565" s="40">
        <f t="shared" si="102"/>
        <v>0</v>
      </c>
      <c r="I565" s="40">
        <f t="shared" si="108"/>
        <v>-98883</v>
      </c>
      <c r="J565" s="48">
        <f t="shared" si="98"/>
        <v>10000</v>
      </c>
      <c r="K565" s="48">
        <f t="shared" si="99"/>
        <v>5044</v>
      </c>
      <c r="L565" s="48">
        <f t="shared" si="100"/>
        <v>10000</v>
      </c>
      <c r="M565" s="48">
        <f>IF(F565&lt;=$D$14,G565,M564-M564*'Pension Plotter'!$H$9/1200)</f>
        <v>3597.4980004715303</v>
      </c>
      <c r="N565" s="112">
        <f t="shared" si="103"/>
        <v>19044</v>
      </c>
      <c r="O565" s="48">
        <f t="shared" si="104"/>
        <v>0</v>
      </c>
      <c r="P565" s="48">
        <f t="shared" si="105"/>
        <v>4000</v>
      </c>
      <c r="Q565" s="48">
        <f>IF(F565&lt;=$D$14,0,'Input Tab'!$C$10*12)</f>
        <v>3000</v>
      </c>
      <c r="R565" s="48">
        <f t="shared" si="109"/>
        <v>129000</v>
      </c>
      <c r="S565" s="48">
        <f t="shared" si="106"/>
        <v>0</v>
      </c>
    </row>
    <row r="566" spans="5:19" ht="12.75">
      <c r="E566" s="38">
        <v>543</v>
      </c>
      <c r="F566" s="34">
        <f t="shared" si="107"/>
        <v>57011</v>
      </c>
      <c r="G566" s="40">
        <f t="shared" si="101"/>
        <v>0</v>
      </c>
      <c r="H566" s="40">
        <f t="shared" si="102"/>
        <v>0</v>
      </c>
      <c r="I566" s="40">
        <f t="shared" si="108"/>
        <v>-99133</v>
      </c>
      <c r="J566" s="48">
        <f t="shared" si="98"/>
        <v>10000</v>
      </c>
      <c r="K566" s="48">
        <f t="shared" si="99"/>
        <v>5044</v>
      </c>
      <c r="L566" s="48">
        <f t="shared" si="100"/>
        <v>10000</v>
      </c>
      <c r="M566" s="48">
        <f>IF(F566&lt;=$D$14,G566,M565-M565*'Pension Plotter'!$H$9/1200)</f>
        <v>3584.007382969762</v>
      </c>
      <c r="N566" s="112">
        <f t="shared" si="103"/>
        <v>19044</v>
      </c>
      <c r="O566" s="48">
        <f t="shared" si="104"/>
        <v>0</v>
      </c>
      <c r="P566" s="48">
        <f t="shared" si="105"/>
        <v>4000</v>
      </c>
      <c r="Q566" s="48">
        <f>IF(F566&lt;=$D$14,0,'Input Tab'!$C$10*12)</f>
        <v>3000</v>
      </c>
      <c r="R566" s="48">
        <f t="shared" si="109"/>
        <v>129250</v>
      </c>
      <c r="S566" s="48">
        <f t="shared" si="106"/>
        <v>0</v>
      </c>
    </row>
    <row r="567" spans="5:19" ht="12.75">
      <c r="E567" s="38">
        <v>544</v>
      </c>
      <c r="F567" s="34">
        <f t="shared" si="107"/>
        <v>57041.5</v>
      </c>
      <c r="G567" s="40">
        <f t="shared" si="101"/>
        <v>0</v>
      </c>
      <c r="H567" s="40">
        <f t="shared" si="102"/>
        <v>0</v>
      </c>
      <c r="I567" s="40">
        <f t="shared" si="108"/>
        <v>-99383</v>
      </c>
      <c r="J567" s="48">
        <f t="shared" si="98"/>
        <v>10000</v>
      </c>
      <c r="K567" s="48">
        <f t="shared" si="99"/>
        <v>5044</v>
      </c>
      <c r="L567" s="48">
        <f t="shared" si="100"/>
        <v>10000</v>
      </c>
      <c r="M567" s="48">
        <f>IF(F567&lt;=$D$14,G567,M566-M566*'Pension Plotter'!$H$9/1200)</f>
        <v>3570.5673552836256</v>
      </c>
      <c r="N567" s="112">
        <f t="shared" si="103"/>
        <v>19044</v>
      </c>
      <c r="O567" s="48">
        <f t="shared" si="104"/>
        <v>0</v>
      </c>
      <c r="P567" s="48">
        <f t="shared" si="105"/>
        <v>4000</v>
      </c>
      <c r="Q567" s="48">
        <f>IF(F567&lt;=$D$14,0,'Input Tab'!$C$10*12)</f>
        <v>3000</v>
      </c>
      <c r="R567" s="48">
        <f t="shared" si="109"/>
        <v>129500</v>
      </c>
      <c r="S567" s="48">
        <f t="shared" si="106"/>
        <v>0</v>
      </c>
    </row>
    <row r="568" spans="5:19" ht="12.75">
      <c r="E568" s="38">
        <v>545</v>
      </c>
      <c r="F568" s="34">
        <f t="shared" si="107"/>
        <v>57072</v>
      </c>
      <c r="G568" s="40">
        <f t="shared" si="101"/>
        <v>0</v>
      </c>
      <c r="H568" s="40">
        <f t="shared" si="102"/>
        <v>0</v>
      </c>
      <c r="I568" s="40">
        <f t="shared" si="108"/>
        <v>-99633</v>
      </c>
      <c r="J568" s="48">
        <f t="shared" si="98"/>
        <v>10000</v>
      </c>
      <c r="K568" s="48">
        <f t="shared" si="99"/>
        <v>5044</v>
      </c>
      <c r="L568" s="48">
        <f t="shared" si="100"/>
        <v>10000</v>
      </c>
      <c r="M568" s="48">
        <f>IF(F568&lt;=$D$14,G568,M567-M567*'Pension Plotter'!$H$9/1200)</f>
        <v>3557.177727701312</v>
      </c>
      <c r="N568" s="112">
        <f t="shared" si="103"/>
        <v>19044</v>
      </c>
      <c r="O568" s="48">
        <f t="shared" si="104"/>
        <v>0</v>
      </c>
      <c r="P568" s="48">
        <f t="shared" si="105"/>
        <v>4000</v>
      </c>
      <c r="Q568" s="48">
        <f>IF(F568&lt;=$D$14,0,'Input Tab'!$C$10*12)</f>
        <v>3000</v>
      </c>
      <c r="R568" s="48">
        <f t="shared" si="109"/>
        <v>129750</v>
      </c>
      <c r="S568" s="48">
        <f t="shared" si="106"/>
        <v>0</v>
      </c>
    </row>
    <row r="569" spans="5:19" ht="12.75">
      <c r="E569" s="38">
        <v>546</v>
      </c>
      <c r="F569" s="34">
        <f t="shared" si="107"/>
        <v>57102.5</v>
      </c>
      <c r="G569" s="40">
        <f t="shared" si="101"/>
        <v>0</v>
      </c>
      <c r="H569" s="40">
        <f t="shared" si="102"/>
        <v>0</v>
      </c>
      <c r="I569" s="40">
        <f t="shared" si="108"/>
        <v>-99883</v>
      </c>
      <c r="J569" s="48">
        <f t="shared" si="98"/>
        <v>10000</v>
      </c>
      <c r="K569" s="48">
        <f t="shared" si="99"/>
        <v>5044</v>
      </c>
      <c r="L569" s="48">
        <f t="shared" si="100"/>
        <v>10000</v>
      </c>
      <c r="M569" s="48">
        <f>IF(F569&lt;=$D$14,G569,M568-M568*'Pension Plotter'!$H$9/1200)</f>
        <v>3543.838311222432</v>
      </c>
      <c r="N569" s="112">
        <f t="shared" si="103"/>
        <v>19044</v>
      </c>
      <c r="O569" s="48">
        <f t="shared" si="104"/>
        <v>0</v>
      </c>
      <c r="P569" s="48">
        <f t="shared" si="105"/>
        <v>4000</v>
      </c>
      <c r="Q569" s="48">
        <f>IF(F569&lt;=$D$14,0,'Input Tab'!$C$10*12)</f>
        <v>3000</v>
      </c>
      <c r="R569" s="48">
        <f t="shared" si="109"/>
        <v>130000</v>
      </c>
      <c r="S569" s="48">
        <f t="shared" si="106"/>
        <v>0</v>
      </c>
    </row>
    <row r="570" spans="5:19" ht="12.75">
      <c r="E570" s="38">
        <v>547</v>
      </c>
      <c r="F570" s="34">
        <f t="shared" si="107"/>
        <v>57133</v>
      </c>
      <c r="G570" s="40">
        <f t="shared" si="101"/>
        <v>0</v>
      </c>
      <c r="H570" s="40">
        <f t="shared" si="102"/>
        <v>0</v>
      </c>
      <c r="I570" s="40">
        <f t="shared" si="108"/>
        <v>-100133</v>
      </c>
      <c r="J570" s="48">
        <f t="shared" si="98"/>
        <v>10000</v>
      </c>
      <c r="K570" s="48">
        <f t="shared" si="99"/>
        <v>5044</v>
      </c>
      <c r="L570" s="48">
        <f t="shared" si="100"/>
        <v>10000</v>
      </c>
      <c r="M570" s="48">
        <f>IF(F570&lt;=$D$14,G570,M569-M569*'Pension Plotter'!$H$9/1200)</f>
        <v>3530.548917555348</v>
      </c>
      <c r="N570" s="112">
        <f t="shared" si="103"/>
        <v>19044</v>
      </c>
      <c r="O570" s="48">
        <f t="shared" si="104"/>
        <v>0</v>
      </c>
      <c r="P570" s="48">
        <f t="shared" si="105"/>
        <v>4000</v>
      </c>
      <c r="Q570" s="48">
        <f>IF(F570&lt;=$D$14,0,'Input Tab'!$C$10*12)</f>
        <v>3000</v>
      </c>
      <c r="R570" s="48">
        <f t="shared" si="109"/>
        <v>130250</v>
      </c>
      <c r="S570" s="48">
        <f t="shared" si="106"/>
        <v>0</v>
      </c>
    </row>
    <row r="571" spans="5:19" ht="12.75">
      <c r="E571" s="38">
        <v>548</v>
      </c>
      <c r="F571" s="34">
        <f t="shared" si="107"/>
        <v>57163.5</v>
      </c>
      <c r="G571" s="40">
        <f t="shared" si="101"/>
        <v>0</v>
      </c>
      <c r="H571" s="40">
        <f t="shared" si="102"/>
        <v>0</v>
      </c>
      <c r="I571" s="40">
        <f t="shared" si="108"/>
        <v>-100383</v>
      </c>
      <c r="J571" s="48">
        <f t="shared" si="98"/>
        <v>10000</v>
      </c>
      <c r="K571" s="48">
        <f t="shared" si="99"/>
        <v>5044</v>
      </c>
      <c r="L571" s="48">
        <f t="shared" si="100"/>
        <v>10000</v>
      </c>
      <c r="M571" s="48">
        <f>IF(F571&lt;=$D$14,G571,M570-M570*'Pension Plotter'!$H$9/1200)</f>
        <v>3517.3093591145152</v>
      </c>
      <c r="N571" s="112">
        <f t="shared" si="103"/>
        <v>19044</v>
      </c>
      <c r="O571" s="48">
        <f t="shared" si="104"/>
        <v>0</v>
      </c>
      <c r="P571" s="48">
        <f t="shared" si="105"/>
        <v>4000</v>
      </c>
      <c r="Q571" s="48">
        <f>IF(F571&lt;=$D$14,0,'Input Tab'!$C$10*12)</f>
        <v>3000</v>
      </c>
      <c r="R571" s="48">
        <f t="shared" si="109"/>
        <v>130500</v>
      </c>
      <c r="S571" s="48">
        <f t="shared" si="106"/>
        <v>0</v>
      </c>
    </row>
    <row r="572" spans="5:19" ht="12.75">
      <c r="E572" s="38">
        <v>549</v>
      </c>
      <c r="F572" s="34">
        <f t="shared" si="107"/>
        <v>57194</v>
      </c>
      <c r="G572" s="40">
        <f t="shared" si="101"/>
        <v>0</v>
      </c>
      <c r="H572" s="40">
        <f t="shared" si="102"/>
        <v>0</v>
      </c>
      <c r="I572" s="40">
        <f t="shared" si="108"/>
        <v>-100633</v>
      </c>
      <c r="J572" s="48">
        <f t="shared" si="98"/>
        <v>10000</v>
      </c>
      <c r="K572" s="48">
        <f t="shared" si="99"/>
        <v>5044</v>
      </c>
      <c r="L572" s="48">
        <f t="shared" si="100"/>
        <v>10000</v>
      </c>
      <c r="M572" s="48">
        <f>IF(F572&lt;=$D$14,G572,M571-M571*'Pension Plotter'!$H$9/1200)</f>
        <v>3504.119449017836</v>
      </c>
      <c r="N572" s="112">
        <f t="shared" si="103"/>
        <v>19044</v>
      </c>
      <c r="O572" s="48">
        <f t="shared" si="104"/>
        <v>0</v>
      </c>
      <c r="P572" s="48">
        <f t="shared" si="105"/>
        <v>4000</v>
      </c>
      <c r="Q572" s="48">
        <f>IF(F572&lt;=$D$14,0,'Input Tab'!$C$10*12)</f>
        <v>3000</v>
      </c>
      <c r="R572" s="48">
        <f t="shared" si="109"/>
        <v>130750</v>
      </c>
      <c r="S572" s="48">
        <f t="shared" si="106"/>
        <v>0</v>
      </c>
    </row>
    <row r="573" spans="5:19" ht="12.75">
      <c r="E573" s="38">
        <v>550</v>
      </c>
      <c r="F573" s="34">
        <f t="shared" si="107"/>
        <v>57224.5</v>
      </c>
      <c r="G573" s="40">
        <f t="shared" si="101"/>
        <v>0</v>
      </c>
      <c r="H573" s="40">
        <f t="shared" si="102"/>
        <v>0</v>
      </c>
      <c r="I573" s="40">
        <f t="shared" si="108"/>
        <v>-100883</v>
      </c>
      <c r="J573" s="48">
        <f t="shared" si="98"/>
        <v>10000</v>
      </c>
      <c r="K573" s="48">
        <f t="shared" si="99"/>
        <v>5044</v>
      </c>
      <c r="L573" s="48">
        <f t="shared" si="100"/>
        <v>10000</v>
      </c>
      <c r="M573" s="48">
        <f>IF(F573&lt;=$D$14,G573,M572-M572*'Pension Plotter'!$H$9/1200)</f>
        <v>3490.979001084019</v>
      </c>
      <c r="N573" s="112">
        <f t="shared" si="103"/>
        <v>19044</v>
      </c>
      <c r="O573" s="48">
        <f t="shared" si="104"/>
        <v>0</v>
      </c>
      <c r="P573" s="48">
        <f t="shared" si="105"/>
        <v>4000</v>
      </c>
      <c r="Q573" s="48">
        <f>IF(F573&lt;=$D$14,0,'Input Tab'!$C$10*12)</f>
        <v>3000</v>
      </c>
      <c r="R573" s="48">
        <f t="shared" si="109"/>
        <v>131000</v>
      </c>
      <c r="S573" s="48">
        <f t="shared" si="106"/>
        <v>0</v>
      </c>
    </row>
    <row r="574" ht="12.75">
      <c r="J574" s="49"/>
    </row>
  </sheetData>
  <mergeCells count="1">
    <mergeCell ref="C5:L5"/>
  </mergeCells>
  <printOptions/>
  <pageMargins left="0.75" right="0.75" top="1" bottom="1" header="0.5" footer="0.5"/>
  <pageSetup fitToHeight="1" fitToWidth="1" horizontalDpi="300" verticalDpi="300" orientation="landscape" r:id="rId1"/>
</worksheet>
</file>

<file path=xl/worksheets/sheet8.xml><?xml version="1.0" encoding="utf-8"?>
<worksheet xmlns="http://schemas.openxmlformats.org/spreadsheetml/2006/main" xmlns:r="http://schemas.openxmlformats.org/officeDocument/2006/relationships">
  <dimension ref="C3:C3"/>
  <sheetViews>
    <sheetView showRowColHeaders="0" workbookViewId="0" topLeftCell="A37">
      <selection activeCell="A1" sqref="A1"/>
    </sheetView>
  </sheetViews>
  <sheetFormatPr defaultColWidth="9.140625" defaultRowHeight="12.75"/>
  <cols>
    <col min="1" max="16384" width="9.140625" style="170" customWidth="1"/>
  </cols>
  <sheetData>
    <row r="3" ht="27">
      <c r="C3" s="171" t="s">
        <v>86</v>
      </c>
    </row>
  </sheetData>
  <sheetProtection sheet="1" objects="1" scenarios="1"/>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7">
    <pageSetUpPr fitToPage="1"/>
  </sheetPr>
  <dimension ref="B3:D45"/>
  <sheetViews>
    <sheetView showRowColHeaders="0" workbookViewId="0" topLeftCell="A1">
      <selection activeCell="F8" sqref="F8"/>
    </sheetView>
  </sheetViews>
  <sheetFormatPr defaultColWidth="9.140625" defaultRowHeight="12.75"/>
  <cols>
    <col min="1" max="1" width="9.140625" style="2" customWidth="1"/>
    <col min="2" max="2" width="6.28125" style="2" customWidth="1"/>
    <col min="3" max="3" width="86.8515625" style="2" customWidth="1"/>
    <col min="4" max="16384" width="9.140625" style="2" customWidth="1"/>
  </cols>
  <sheetData>
    <row r="3" ht="13.5" thickBot="1">
      <c r="C3" s="103"/>
    </row>
    <row r="4" spans="2:4" ht="12.75">
      <c r="B4" s="80"/>
      <c r="C4" s="81"/>
      <c r="D4" s="82"/>
    </row>
    <row r="5" spans="2:4" ht="164.25" customHeight="1">
      <c r="B5" s="83"/>
      <c r="C5" s="122" t="s">
        <v>61</v>
      </c>
      <c r="D5" s="84"/>
    </row>
    <row r="6" spans="2:4" ht="28.5" customHeight="1">
      <c r="B6" s="83"/>
      <c r="C6" s="121" t="s">
        <v>54</v>
      </c>
      <c r="D6" s="84"/>
    </row>
    <row r="7" spans="2:4" ht="13.5" thickBot="1">
      <c r="B7" s="85"/>
      <c r="C7" s="104" t="s">
        <v>53</v>
      </c>
      <c r="D7" s="87"/>
    </row>
    <row r="10" ht="13.5" thickBot="1"/>
    <row r="11" spans="2:4" ht="13.5" thickBot="1">
      <c r="B11" s="91"/>
      <c r="C11" s="92"/>
      <c r="D11" s="93"/>
    </row>
    <row r="12" spans="2:4" ht="12.75">
      <c r="B12" s="94"/>
      <c r="C12" s="192" t="s">
        <v>67</v>
      </c>
      <c r="D12" s="95"/>
    </row>
    <row r="13" spans="2:4" ht="12.75">
      <c r="B13" s="94"/>
      <c r="C13" s="193"/>
      <c r="D13" s="95"/>
    </row>
    <row r="14" spans="2:4" ht="12.75">
      <c r="B14" s="94"/>
      <c r="C14" s="193"/>
      <c r="D14" s="95"/>
    </row>
    <row r="15" spans="2:4" ht="12.75">
      <c r="B15" s="94"/>
      <c r="C15" s="193"/>
      <c r="D15" s="95"/>
    </row>
    <row r="16" spans="2:4" ht="12.75">
      <c r="B16" s="94"/>
      <c r="C16" s="193"/>
      <c r="D16" s="95"/>
    </row>
    <row r="17" spans="2:4" ht="12.75">
      <c r="B17" s="94"/>
      <c r="C17" s="193"/>
      <c r="D17" s="95"/>
    </row>
    <row r="18" spans="2:4" ht="12.75">
      <c r="B18" s="94"/>
      <c r="C18" s="193"/>
      <c r="D18" s="95"/>
    </row>
    <row r="19" spans="2:4" ht="12.75">
      <c r="B19" s="94"/>
      <c r="C19" s="193"/>
      <c r="D19" s="95"/>
    </row>
    <row r="20" spans="2:4" ht="12.75">
      <c r="B20" s="94"/>
      <c r="C20" s="193"/>
      <c r="D20" s="95"/>
    </row>
    <row r="21" spans="2:4" ht="12.75">
      <c r="B21" s="94"/>
      <c r="C21" s="193"/>
      <c r="D21" s="95"/>
    </row>
    <row r="22" spans="2:4" ht="12.75">
      <c r="B22" s="94"/>
      <c r="C22" s="193"/>
      <c r="D22" s="95"/>
    </row>
    <row r="23" spans="2:4" ht="12.75">
      <c r="B23" s="94"/>
      <c r="C23" s="193"/>
      <c r="D23" s="95"/>
    </row>
    <row r="24" spans="2:4" ht="12.75">
      <c r="B24" s="94"/>
      <c r="C24" s="193"/>
      <c r="D24" s="95"/>
    </row>
    <row r="25" spans="2:4" ht="12.75">
      <c r="B25" s="94"/>
      <c r="C25" s="193"/>
      <c r="D25" s="95"/>
    </row>
    <row r="26" spans="2:4" ht="12.75">
      <c r="B26" s="94"/>
      <c r="C26" s="193"/>
      <c r="D26" s="95"/>
    </row>
    <row r="27" spans="2:4" ht="12.75">
      <c r="B27" s="94"/>
      <c r="C27" s="193"/>
      <c r="D27" s="95"/>
    </row>
    <row r="28" spans="2:4" ht="12.75">
      <c r="B28" s="94"/>
      <c r="C28" s="193"/>
      <c r="D28" s="95"/>
    </row>
    <row r="29" spans="2:4" ht="12.75">
      <c r="B29" s="94"/>
      <c r="C29" s="193"/>
      <c r="D29" s="95"/>
    </row>
    <row r="30" spans="2:4" ht="12.75">
      <c r="B30" s="94"/>
      <c r="C30" s="193"/>
      <c r="D30" s="95"/>
    </row>
    <row r="31" spans="2:4" ht="12.75">
      <c r="B31" s="94"/>
      <c r="C31" s="193"/>
      <c r="D31" s="95"/>
    </row>
    <row r="32" spans="2:4" ht="12.75">
      <c r="B32" s="94"/>
      <c r="C32" s="193"/>
      <c r="D32" s="95"/>
    </row>
    <row r="33" spans="2:4" ht="12.75">
      <c r="B33" s="94"/>
      <c r="C33" s="193"/>
      <c r="D33" s="95"/>
    </row>
    <row r="34" spans="2:4" ht="12.75">
      <c r="B34" s="94"/>
      <c r="C34" s="193"/>
      <c r="D34" s="95"/>
    </row>
    <row r="35" spans="2:4" ht="12.75">
      <c r="B35" s="94"/>
      <c r="C35" s="193"/>
      <c r="D35" s="95"/>
    </row>
    <row r="36" spans="2:4" ht="12.75">
      <c r="B36" s="94"/>
      <c r="C36" s="193"/>
      <c r="D36" s="95"/>
    </row>
    <row r="37" spans="2:4" ht="12.75">
      <c r="B37" s="94"/>
      <c r="C37" s="193"/>
      <c r="D37" s="95"/>
    </row>
    <row r="38" spans="2:4" ht="12.75">
      <c r="B38" s="94"/>
      <c r="C38" s="193"/>
      <c r="D38" s="95"/>
    </row>
    <row r="39" spans="2:4" ht="12.75">
      <c r="B39" s="94"/>
      <c r="C39" s="193"/>
      <c r="D39" s="95"/>
    </row>
    <row r="40" spans="2:4" ht="12.75">
      <c r="B40" s="94"/>
      <c r="C40" s="193"/>
      <c r="D40" s="95"/>
    </row>
    <row r="41" spans="2:4" ht="12.75">
      <c r="B41" s="94"/>
      <c r="C41" s="193"/>
      <c r="D41" s="95"/>
    </row>
    <row r="42" spans="2:4" ht="12.75">
      <c r="B42" s="94"/>
      <c r="C42" s="193"/>
      <c r="D42" s="95"/>
    </row>
    <row r="43" spans="2:4" ht="12.75">
      <c r="B43" s="94"/>
      <c r="C43" s="193"/>
      <c r="D43" s="95"/>
    </row>
    <row r="44" spans="2:4" ht="13.5" thickBot="1">
      <c r="B44" s="94"/>
      <c r="C44" s="194"/>
      <c r="D44" s="95"/>
    </row>
    <row r="45" spans="2:4" ht="13.5" thickBot="1">
      <c r="B45" s="96"/>
      <c r="C45" s="97"/>
      <c r="D45" s="98"/>
    </row>
  </sheetData>
  <sheetProtection sheet="1" objects="1" scenarios="1"/>
  <mergeCells count="1">
    <mergeCell ref="C12:C44"/>
  </mergeCells>
  <hyperlinks>
    <hyperlink ref="C6" r:id="rId1" display="www.ExcelinBusiness.co.uk"/>
  </hyperlinks>
  <printOptions/>
  <pageMargins left="0.75" right="0.75" top="1" bottom="1" header="0.5" footer="0.5"/>
  <pageSetup fitToHeight="1" fitToWidth="1" horizontalDpi="300" verticalDpi="3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AA</dc:creator>
  <cp:keywords/>
  <dc:description/>
  <cp:lastModifiedBy> AA</cp:lastModifiedBy>
  <cp:lastPrinted>2011-07-16T12:26:15Z</cp:lastPrinted>
  <dcterms:created xsi:type="dcterms:W3CDTF">2011-07-04T16:53:55Z</dcterms:created>
  <dcterms:modified xsi:type="dcterms:W3CDTF">2011-10-29T20:10:49Z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